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showInkAnnotation="0" codeName="ThisWorkbook"/>
  <mc:AlternateContent xmlns:mc="http://schemas.openxmlformats.org/markup-compatibility/2006">
    <mc:Choice Requires="x15">
      <x15ac:absPath xmlns:x15ac="http://schemas.microsoft.com/office/spreadsheetml/2010/11/ac" url="\\K2d-server\E\OneDrive\ASJ Backup_03.04.2020\Rainbow\RFL\Stock Exchange\Shareholding Pattern\2024-2025\Q3_December 2024\XBRL\"/>
    </mc:Choice>
  </mc:AlternateContent>
  <bookViews>
    <workbookView xWindow="-120" yWindow="-120" windowWidth="20730" windowHeight="11160" tabRatio="907" activeTab="5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8"/>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62913"/>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7" i="34" l="1"/>
  <c r="U17" i="34"/>
  <c r="O17" i="34"/>
  <c r="Q17" i="34" s="1"/>
  <c r="M17" i="34"/>
  <c r="X16" i="34"/>
  <c r="U16" i="34"/>
  <c r="O16" i="34"/>
  <c r="Q16" i="34" s="1"/>
  <c r="M16" i="34"/>
  <c r="X15" i="34"/>
  <c r="U15" i="34"/>
  <c r="O15" i="34"/>
  <c r="Q15" i="34" s="1"/>
  <c r="M15" i="34"/>
  <c r="AC18" i="71" l="1"/>
  <c r="V18" i="71"/>
  <c r="S18" i="71"/>
  <c r="M18" i="71"/>
  <c r="O18" i="71" s="1"/>
  <c r="K18" i="71"/>
  <c r="AC17" i="71"/>
  <c r="V17" i="71"/>
  <c r="S17" i="71"/>
  <c r="M17" i="71"/>
  <c r="O17" i="71" s="1"/>
  <c r="K17" i="71"/>
  <c r="AC16" i="71"/>
  <c r="V16" i="71"/>
  <c r="S16" i="71"/>
  <c r="M16" i="71"/>
  <c r="O16" i="71" s="1"/>
  <c r="K16" i="71"/>
  <c r="AC15" i="71"/>
  <c r="V15" i="71"/>
  <c r="S15" i="71"/>
  <c r="M15" i="71"/>
  <c r="O15" i="71" s="1"/>
  <c r="K15" i="71"/>
  <c r="AC18" i="28"/>
  <c r="V18" i="28"/>
  <c r="S18" i="28"/>
  <c r="M18" i="28"/>
  <c r="O18" i="28" s="1"/>
  <c r="K18" i="28"/>
  <c r="AC17" i="28"/>
  <c r="V17" i="28"/>
  <c r="S17" i="28"/>
  <c r="M17" i="28"/>
  <c r="O17" i="28" s="1"/>
  <c r="K17" i="28"/>
  <c r="AC16" i="28"/>
  <c r="V16" i="28"/>
  <c r="S16" i="28"/>
  <c r="M16" i="28"/>
  <c r="O16" i="28" s="1"/>
  <c r="K16" i="28"/>
  <c r="AC15" i="28"/>
  <c r="V15" i="28"/>
  <c r="S15" i="28"/>
  <c r="M15" i="28"/>
  <c r="O15" i="28" s="1"/>
  <c r="K15" i="28"/>
  <c r="X29" i="2"/>
  <c r="V29" i="2"/>
  <c r="S29" i="2"/>
  <c r="M29" i="2"/>
  <c r="O29" i="2" s="1"/>
  <c r="K29" i="2"/>
  <c r="X28" i="2"/>
  <c r="V28" i="2"/>
  <c r="S28" i="2"/>
  <c r="M28" i="2"/>
  <c r="O28" i="2" s="1"/>
  <c r="K28" i="2"/>
  <c r="X27" i="2"/>
  <c r="V27" i="2"/>
  <c r="S27" i="2"/>
  <c r="M27" i="2"/>
  <c r="O27" i="2" s="1"/>
  <c r="K27" i="2"/>
  <c r="X26" i="2"/>
  <c r="V26" i="2"/>
  <c r="S26" i="2"/>
  <c r="M26" i="2"/>
  <c r="O26" i="2" s="1"/>
  <c r="K26" i="2"/>
  <c r="X25" i="2"/>
  <c r="V25" i="2"/>
  <c r="S25" i="2"/>
  <c r="M25" i="2"/>
  <c r="O25" i="2" s="1"/>
  <c r="K25" i="2"/>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l="1"/>
  <c r="AA41" i="1"/>
  <c r="T44" i="1" l="1"/>
  <c r="T45" i="1"/>
  <c r="T46" i="1"/>
  <c r="T47" i="1"/>
  <c r="P44" i="1"/>
  <c r="P45" i="1"/>
  <c r="P46" i="1"/>
  <c r="P47" i="1"/>
  <c r="AA20" i="71" l="1"/>
  <c r="Z20" i="71"/>
  <c r="Y20"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20" i="71"/>
  <c r="W20" i="71"/>
  <c r="U20" i="71"/>
  <c r="S20" i="71"/>
  <c r="R20" i="71"/>
  <c r="Q20" i="71"/>
  <c r="N20" i="71"/>
  <c r="K20" i="71"/>
  <c r="J20" i="71"/>
  <c r="I20" i="71"/>
  <c r="H20"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20"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20"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9" i="34" l="1"/>
  <c r="K16" i="24"/>
  <c r="I16" i="24"/>
  <c r="I3" i="24"/>
  <c r="J16" i="24" l="1"/>
  <c r="L16" i="24"/>
  <c r="L3" i="24"/>
  <c r="K3" i="24"/>
  <c r="J3" i="24"/>
  <c r="G16" i="38" l="1"/>
  <c r="H16" i="36"/>
  <c r="AA16" i="15" l="1"/>
  <c r="Y16" i="15"/>
  <c r="W16" i="15"/>
  <c r="T16" i="15"/>
  <c r="P16" i="15"/>
  <c r="L16" i="15"/>
  <c r="K16" i="15"/>
  <c r="I16" i="15"/>
  <c r="AA16" i="5"/>
  <c r="P16" i="5"/>
  <c r="L16" i="5"/>
  <c r="I16" i="5"/>
  <c r="K16" i="5" l="1"/>
  <c r="T16"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6" i="5" l="1"/>
  <c r="Z70" i="1"/>
  <c r="Z71" i="1" s="1"/>
  <c r="O70" i="1" l="1"/>
  <c r="O71" i="1" s="1"/>
  <c r="U16" i="5"/>
  <c r="S16" i="5"/>
  <c r="U16" i="15" l="1"/>
  <c r="S16" i="15"/>
  <c r="W16" i="5"/>
  <c r="M16" i="15"/>
  <c r="Q16" i="15"/>
  <c r="J16" i="15"/>
  <c r="M16" i="5"/>
  <c r="Q16" i="5"/>
  <c r="O16" i="5"/>
  <c r="X16" i="5" l="1"/>
  <c r="X16" i="15"/>
  <c r="Z16" i="15"/>
  <c r="Y16" i="5"/>
  <c r="Z16"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9" i="34" l="1"/>
  <c r="L19" i="34"/>
  <c r="K19" i="34"/>
  <c r="J3" i="34"/>
  <c r="V16" i="25"/>
  <c r="AC13" i="11"/>
  <c r="N13" i="5"/>
  <c r="V13" i="5"/>
  <c r="T13" i="3"/>
  <c r="L13" i="2"/>
  <c r="L13" i="4"/>
  <c r="T13" i="4"/>
  <c r="AC13" i="6"/>
  <c r="AC13" i="16"/>
  <c r="AC13" i="14"/>
  <c r="AC13" i="18"/>
  <c r="M19"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31" i="2"/>
  <c r="Z14" i="1" s="1"/>
  <c r="W31" i="2"/>
  <c r="U31" i="2"/>
  <c r="R31" i="2"/>
  <c r="S14" i="1" s="1"/>
  <c r="Q31" i="2"/>
  <c r="R14" i="1" s="1"/>
  <c r="J31" i="2"/>
  <c r="K14" i="1" s="1"/>
  <c r="I31" i="2"/>
  <c r="J14" i="1" s="1"/>
  <c r="S31" i="2"/>
  <c r="T14" i="1" s="1"/>
  <c r="K31" i="2"/>
  <c r="L14" i="1" l="1"/>
  <c r="X14" i="1"/>
  <c r="X31" i="2"/>
  <c r="V14" i="1"/>
  <c r="V31" i="2"/>
  <c r="J16" i="44"/>
  <c r="K77" i="1"/>
  <c r="J15" i="44" s="1"/>
  <c r="L75" i="1"/>
  <c r="W75" i="1" s="1"/>
  <c r="V16" i="44" s="1"/>
  <c r="J17" i="44"/>
  <c r="L76" i="1"/>
  <c r="S20" i="28"/>
  <c r="K20" i="28"/>
  <c r="V20" i="28" s="1"/>
  <c r="Y14" i="1" l="1"/>
  <c r="W14" i="1"/>
  <c r="K17" i="44"/>
  <c r="W76" i="1"/>
  <c r="V17" i="44" s="1"/>
  <c r="K16" i="44"/>
  <c r="L77" i="1"/>
  <c r="O31"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31" i="2"/>
  <c r="O14" i="1" s="1"/>
  <c r="M31" i="2"/>
  <c r="N14" i="1" s="1"/>
  <c r="H31"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V16" i="5"/>
  <c r="N16" i="5"/>
  <c r="M17" i="1"/>
  <c r="U17"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R16" i="5"/>
  <c r="P16" i="4"/>
  <c r="Q16" i="1" s="1"/>
  <c r="AG13" i="15" l="1"/>
  <c r="H24" i="1" s="1"/>
  <c r="Q17" i="1"/>
  <c r="AD13" i="5"/>
  <c r="AG13" i="5"/>
  <c r="H17"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R15" i="34" l="1"/>
  <c r="R17" i="34"/>
  <c r="R16" i="34"/>
  <c r="P15" i="71"/>
  <c r="P17" i="71"/>
  <c r="P16" i="71"/>
  <c r="P18" i="71"/>
  <c r="P18" i="28"/>
  <c r="P16" i="28"/>
  <c r="P15" i="28"/>
  <c r="P17" i="28"/>
  <c r="P23" i="2"/>
  <c r="P22" i="2"/>
  <c r="P17" i="2"/>
  <c r="P16" i="2"/>
  <c r="P20" i="2"/>
  <c r="P29" i="2"/>
  <c r="P15" i="2"/>
  <c r="P27" i="2"/>
  <c r="P26" i="2"/>
  <c r="P24" i="2"/>
  <c r="P21" i="2"/>
  <c r="P19" i="2"/>
  <c r="P28" i="2"/>
  <c r="P25" i="2"/>
  <c r="P18"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20" i="71"/>
  <c r="P16" i="53"/>
  <c r="P16" i="31"/>
  <c r="P16" i="22"/>
  <c r="P16" i="21"/>
  <c r="P16" i="20"/>
  <c r="P16" i="18"/>
  <c r="P16" i="17"/>
  <c r="P16" i="19"/>
  <c r="P16" i="25"/>
  <c r="P20" i="28"/>
  <c r="P16" i="33"/>
  <c r="P16" i="26"/>
  <c r="P16" i="23"/>
  <c r="Q18" i="1"/>
  <c r="P31"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V17" i="34" l="1"/>
  <c r="N16" i="34"/>
  <c r="V16" i="34"/>
  <c r="N15" i="34"/>
  <c r="N17" i="34"/>
  <c r="V15" i="34"/>
  <c r="L15" i="71"/>
  <c r="L18" i="71"/>
  <c r="L16" i="71"/>
  <c r="L17" i="71"/>
  <c r="T17" i="71"/>
  <c r="T16" i="71"/>
  <c r="T18" i="71"/>
  <c r="T15" i="71"/>
  <c r="L15" i="28"/>
  <c r="L18" i="28"/>
  <c r="T16" i="28"/>
  <c r="T15" i="28"/>
  <c r="L16" i="28"/>
  <c r="T17" i="28"/>
  <c r="T18" i="28"/>
  <c r="L17" i="28"/>
  <c r="T29" i="2"/>
  <c r="L21" i="2"/>
  <c r="L29" i="2"/>
  <c r="L27" i="2"/>
  <c r="T24" i="2"/>
  <c r="T23" i="2"/>
  <c r="T20" i="2"/>
  <c r="L18" i="2"/>
  <c r="L15" i="2"/>
  <c r="L28" i="2"/>
  <c r="T25" i="2"/>
  <c r="L25" i="2"/>
  <c r="T17" i="2"/>
  <c r="L20" i="2"/>
  <c r="L26" i="2"/>
  <c r="L24" i="2"/>
  <c r="T16" i="2"/>
  <c r="T28" i="2"/>
  <c r="AC28" i="2" s="1"/>
  <c r="T22" i="2"/>
  <c r="L22" i="2"/>
  <c r="L23" i="2"/>
  <c r="T18" i="2"/>
  <c r="L17" i="2"/>
  <c r="T26" i="2"/>
  <c r="T21" i="2"/>
  <c r="T15" i="2"/>
  <c r="L19" i="2"/>
  <c r="T27" i="2"/>
  <c r="T19" i="2"/>
  <c r="L16"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20" i="71"/>
  <c r="T16" i="60"/>
  <c r="L16" i="62"/>
  <c r="T16" i="70"/>
  <c r="T16" i="56"/>
  <c r="L16" i="60"/>
  <c r="L16" i="58"/>
  <c r="L16" i="54"/>
  <c r="T16" i="68"/>
  <c r="T16" i="69"/>
  <c r="T20"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31" i="2"/>
  <c r="U14" i="1"/>
  <c r="M18" i="1"/>
  <c r="T31"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C21" i="2" l="1"/>
  <c r="AC23" i="2"/>
  <c r="AC17" i="2"/>
  <c r="AC16" i="2"/>
  <c r="AC24" i="2"/>
  <c r="AC20" i="2"/>
  <c r="AC29" i="2"/>
  <c r="AC22" i="2"/>
  <c r="AC25" i="2"/>
  <c r="AC18" i="2"/>
  <c r="AC19" i="2"/>
  <c r="AC27" i="2"/>
  <c r="AC26" i="2"/>
  <c r="AC15" i="2"/>
  <c r="AD13" i="6"/>
  <c r="H20" i="1" s="1"/>
  <c r="AD1" i="3"/>
  <c r="AD13" i="14"/>
  <c r="H23" i="1" s="1"/>
  <c r="V3" i="24"/>
  <c r="V16" i="24"/>
  <c r="V19"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9" i="34"/>
  <c r="AB19" i="34"/>
  <c r="AA19" i="34"/>
  <c r="N19" i="34"/>
  <c r="P19" i="34"/>
  <c r="O19" i="34"/>
  <c r="N3" i="34"/>
  <c r="O3" i="34"/>
  <c r="Q3" i="34"/>
  <c r="Q19" i="34"/>
  <c r="P3" i="34"/>
  <c r="U3" i="34"/>
  <c r="W19" i="34"/>
  <c r="X19" i="34" s="1"/>
  <c r="T19" i="34"/>
  <c r="Y19" i="34"/>
  <c r="S3" i="34"/>
  <c r="X3" i="34"/>
  <c r="Y3" i="34"/>
  <c r="W3" i="34"/>
  <c r="U19" i="34"/>
  <c r="T3" i="34"/>
  <c r="S19" i="34"/>
  <c r="R3" i="34"/>
  <c r="R19"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<sst xmlns="http://schemas.openxmlformats.org/spreadsheetml/2006/main" count="4593" uniqueCount="916">
  <si>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</si>
  <si>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</si>
  <si>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</si>
  <si>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</si>
  <si>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</si>
  <si>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</si>
  <si>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</si>
  <si>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</si>
  <si>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</si>
  <si>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</si>
  <si>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</si>
  <si>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</si>
  <si>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</si>
  <si>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</si>
  <si>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</si>
  <si>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</si>
  <si>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</si>
  <si>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</si>
  <si>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</si>
  <si>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</si>
  <si>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</si>
  <si>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</si>
  <si>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</si>
  <si>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</si>
  <si>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</si>
  <si>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</si>
  <si>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</si>
  <si>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</si>
  <si>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</si>
  <si>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</si>
  <si>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</si>
  <si>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</si>
  <si>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</si>
  <si>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</si>
  <si>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</si>
  <si>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</si>
  <si>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</si>
  <si>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</si>
  <si>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</si>
  <si>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</si>
  <si>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</si>
  <si>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</si>
  <si>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</si>
  <si>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</si>
  <si>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</si>
  <si>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</si>
  <si>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</si>
  <si>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</si>
  <si>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</si>
  <si>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</si>
  <si>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</si>
  <si>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</si>
  <si>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</si>
  <si>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</si>
  <si>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</si>
  <si>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</si>
  <si>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</si>
  <si>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</si>
  <si>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</si>
  <si>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</si>
  <si>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</si>
  <si>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</si>
  <si>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</si>
  <si>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</si>
  <si>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</si>
  <si>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</si>
  <si>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</si>
  <si>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</si>
  <si>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</si>
  <si>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</si>
  <si>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</si>
  <si>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</si>
  <si>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</si>
  <si>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</si>
  <si>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</si>
  <si>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</si>
  <si>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</si>
  <si>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</si>
  <si>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</si>
  <si>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</si>
  <si>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</si>
  <si>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</si>
  <si>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</si>
  <si>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</si>
  <si>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</si>
  <si>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</si>
  <si>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</si>
  <si>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</si>
  <si>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</si>
  <si>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</si>
  <si>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</si>
  <si>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</si>
  <si>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</si>
  <si>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</si>
  <si>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</si>
  <si>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</si>
  <si>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</si>
  <si>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</si>
  <si>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</si>
  <si>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</si>
  <si>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</si>
  <si>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</si>
  <si>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</si>
  <si>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</si>
  <si>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</si>
  <si>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</si>
  <si>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</si>
  <si>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</si>
  <si>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</si>
  <si>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</si>
  <si>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</si>
  <si>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</si>
  <si>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</si>
  <si>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</si>
  <si>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</si>
  <si>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</si>
  <si>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</si>
  <si>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</si>
  <si>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</si>
  <si>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</si>
  <si>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</si>
  <si>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</si>
  <si>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</si>
  <si>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</si>
  <si>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</si>
  <si>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</si>
  <si>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</si>
  <si>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</si>
  <si>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</si>
  <si>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</si>
  <si>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</si>
  <si>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</si>
  <si>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</si>
  <si>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</si>
  <si>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</si>
  <si>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</si>
  <si>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</si>
  <si>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</si>
  <si>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</si>
  <si>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</si>
  <si>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</si>
  <si>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</si>
  <si>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</si>
  <si>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</si>
  <si>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</si>
  <si>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</si>
  <si>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</si>
  <si>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</si>
  <si>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</si>
  <si>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</si>
  <si>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</si>
  <si>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</si>
  <si>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</si>
  <si>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</si>
  <si>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</si>
  <si>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</si>
  <si>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</si>
  <si>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</si>
  <si>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</si>
  <si>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</si>
  <si>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</si>
  <si>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</si>
  <si>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</si>
  <si>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</si>
  <si>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</si>
  <si>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</si>
  <si>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</si>
  <si>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</si>
  <si>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</si>
  <si>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</si>
  <si>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</si>
  <si>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</si>
  <si>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</si>
  <si>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</si>
  <si>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</si>
  <si>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</si>
  <si>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</si>
  <si>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</si>
  <si>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</si>
  <si>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</si>
  <si>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</si>
  <si>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</si>
  <si>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</si>
  <si>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</si>
  <si>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</si>
  <si>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</si>
  <si>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</si>
  <si>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</si>
  <si>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</si>
  <si>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</si>
  <si>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</si>
  <si>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</si>
  <si>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</si>
  <si>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</si>
  <si>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</si>
  <si>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</si>
  <si>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</si>
  <si>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</si>
  <si>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</si>
  <si>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</si>
  <si>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</si>
  <si>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</si>
  <si>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</si>
  <si>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</si>
  <si>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</si>
  <si>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</si>
  <si>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</si>
  <si>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</si>
  <si>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</si>
  <si>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</si>
  <si>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</si>
  <si>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</si>
  <si>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</si>
  <si>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</si>
  <si>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</si>
  <si>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</si>
  <si>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</si>
  <si>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</si>
  <si>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</si>
  <si>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</si>
  <si>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</si>
  <si>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</si>
  <si>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</si>
  <si>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</si>
  <si>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</si>
  <si>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</si>
  <si>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</si>
  <si>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</si>
  <si>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</si>
  <si>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</si>
  <si>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</si>
  <si>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</si>
  <si>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</si>
  <si>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</si>
  <si>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</si>
  <si>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</si>
  <si>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</si>
  <si>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</si>
  <si>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</si>
  <si>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</si>
  <si>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</si>
  <si>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</si>
  <si>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</si>
  <si>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</si>
  <si>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</si>
  <si>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</si>
  <si>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</si>
  <si>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</si>
  <si>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</si>
  <si>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</si>
  <si>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</si>
  <si>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</si>
  <si>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</si>
  <si>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</si>
  <si>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</si>
  <si>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</si>
  <si>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</si>
  <si>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</si>
  <si>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</si>
  <si>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</si>
  <si>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</si>
  <si>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</si>
  <si>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</si>
  <si>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</si>
  <si>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</si>
  <si>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</si>
  <si>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</si>
  <si>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</si>
  <si>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</si>
  <si>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</si>
  <si>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</si>
  <si>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</si>
  <si>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</si>
  <si>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</si>
  <si>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</si>
  <si>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</si>
  <si>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</si>
  <si>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</si>
  <si>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</si>
  <si>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</si>
  <si>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</si>
  <si>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</si>
  <si>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</si>
  <si>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</si>
  <si>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</si>
  <si>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</si>
  <si>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</si>
  <si>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</si>
  <si>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</si>
  <si>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</si>
  <si>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</si>
  <si>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</si>
  <si>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</si>
  <si>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</si>
  <si>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</si>
  <si>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</si>
  <si>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</si>
  <si>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</si>
  <si>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</si>
  <si>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</si>
  <si>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</si>
  <si>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</si>
  <si>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</si>
  <si>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</si>
  <si>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</si>
  <si>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</si>
  <si>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</si>
  <si>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</si>
  <si>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</si>
  <si>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</si>
  <si>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</si>
  <si>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</si>
  <si>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</si>
  <si>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</si>
  <si>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</si>
  <si>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</si>
  <si>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</si>
  <si>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</si>
  <si>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</si>
  <si>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</si>
  <si>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</si>
  <si>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</si>
  <si>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</si>
  <si>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</si>
  <si>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</si>
  <si>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</si>
  <si>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</si>
  <si>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</si>
  <si>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</si>
  <si>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</si>
  <si>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</si>
  <si>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</si>
  <si>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</si>
  <si>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</si>
  <si>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</si>
  <si>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</si>
  <si>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</si>
  <si>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</si>
  <si>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</si>
  <si>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</si>
  <si>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</si>
  <si>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</si>
  <si>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</si>
  <si>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</si>
  <si>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</si>
  <si>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</si>
  <si>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</si>
  <si>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</si>
  <si>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</si>
  <si>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</si>
  <si>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</si>
  <si>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</si>
  <si>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</si>
  <si>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</si>
  <si>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</si>
  <si>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</si>
  <si>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</si>
  <si>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</si>
  <si>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</si>
  <si>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</si>
  <si>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</si>
  <si>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</si>
  <si>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</si>
  <si>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</si>
  <si>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</si>
  <si>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</si>
  <si>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</si>
  <si>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</si>
  <si>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</si>
  <si>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</si>
  <si>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</si>
  <si>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</si>
  <si>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</si>
  <si>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</si>
  <si>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</si>
  <si>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</si>
  <si>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</si>
  <si>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</si>
  <si>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</si>
  <si>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</si>
  <si>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</si>
  <si>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</si>
  <si>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</si>
  <si>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</si>
  <si>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</si>
  <si>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</si>
  <si>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</si>
  <si>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</si>
  <si>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</si>
  <si>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</si>
  <si>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</si>
  <si>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</si>
  <si>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</si>
  <si>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</si>
  <si>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</si>
  <si>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</si>
  <si>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</si>
  <si>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</si>
  <si>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</si>
  <si>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</si>
  <si>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</si>
  <si>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</si>
  <si>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</si>
  <si>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</si>
  <si>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</si>
  <si>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</si>
  <si>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</si>
  <si>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</si>
  <si>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</si>
  <si>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</si>
  <si>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</si>
  <si>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</si>
  <si>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</si>
  <si>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</si>
  <si>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</si>
  <si>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</si>
  <si>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</si>
  <si>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</si>
  <si>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</si>
  <si>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</si>
  <si>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</si>
  <si>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</si>
  <si>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</si>
  <si>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</si>
  <si>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</si>
  <si>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</si>
  <si>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</si>
  <si>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</si>
  <si>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</si>
  <si>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</si>
  <si>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</si>
  <si>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</si>
  <si>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</si>
  <si>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</si>
  <si>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</si>
  <si>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</si>
  <si>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</si>
  <si>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</si>
  <si>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</si>
  <si>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</si>
  <si>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</si>
  <si>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</si>
  <si>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</si>
  <si>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</si>
  <si>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</si>
  <si>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</si>
  <si>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</si>
  <si>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</si>
  <si>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</si>
  <si>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</si>
  <si>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</si>
  <si>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</si>
  <si>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</si>
  <si>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</si>
  <si>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</si>
  <si>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</si>
  <si>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</si>
  <si>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</si>
  <si>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</si>
  <si>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</si>
  <si>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</si>
  <si>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</si>
  <si>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</si>
  <si>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</si>
  <si>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</si>
  <si>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</si>
  <si>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</si>
  <si>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</si>
  <si>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</si>
  <si>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</si>
  <si>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</si>
  <si>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</si>
  <si>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</si>
  <si>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</si>
  <si>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</si>
  <si>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</si>
  <si>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</si>
  <si>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</si>
  <si>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</si>
  <si>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</si>
  <si>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</si>
  <si>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</si>
  <si>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</si>
  <si>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</si>
  <si>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</si>
  <si>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</si>
  <si>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</si>
  <si>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</si>
  <si>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</si>
  <si>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</si>
  <si>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</si>
  <si>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</si>
  <si>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</si>
  <si>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</si>
  <si>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</si>
  <si>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</si>
  <si>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</si>
  <si>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</si>
  <si>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</si>
  <si>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</si>
  <si>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</si>
  <si>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</si>
  <si>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</si>
  <si>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</si>
  <si>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</si>
  <si>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</si>
  <si>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</si>
  <si>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</si>
  <si>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</si>
  <si>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</si>
  <si>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</si>
  <si>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</si>
  <si>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</si>
  <si>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</si>
  <si>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</si>
  <si>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</si>
  <si>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</si>
  <si>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</si>
  <si>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</si>
  <si>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</si>
  <si>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</si>
  <si>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</si>
  <si>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</si>
  <si>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</si>
  <si>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</si>
  <si>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</si>
  <si>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</si>
  <si>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</si>
  <si>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</si>
  <si>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</si>
  <si>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</si>
  <si>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</si>
  <si>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</si>
  <si>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</si>
  <si>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</si>
  <si>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</si>
  <si>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</si>
  <si>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</si>
  <si>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</si>
  <si>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</si>
  <si>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</si>
  <si>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</si>
  <si>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</si>
  <si>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</si>
  <si>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</si>
  <si>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</si>
  <si>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</si>
  <si>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</si>
  <si>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</si>
  <si>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</si>
  <si>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</si>
  <si>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</si>
  <si>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</si>
  <si>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</si>
  <si>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</si>
  <si>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</si>
  <si>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</si>
  <si>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</si>
  <si>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</si>
  <si>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</si>
  <si>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</si>
  <si>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</si>
  <si>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</si>
  <si>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</si>
  <si>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</si>
  <si>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</si>
  <si>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</si>
  <si>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</si>
  <si>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</si>
  <si>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</si>
  <si>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</si>
  <si>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</si>
  <si>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</si>
  <si>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</si>
  <si>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</si>
  <si>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</si>
  <si>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</si>
  <si>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</si>
  <si>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</si>
  <si>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</si>
  <si>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</si>
  <si>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</si>
  <si>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</si>
  <si>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</si>
  <si>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</si>
  <si>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</si>
  <si>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</si>
  <si>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</si>
  <si>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</si>
  <si>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</si>
  <si>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</si>
  <si>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</si>
  <si>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</si>
  <si>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</si>
  <si>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</si>
  <si>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</si>
  <si>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</si>
  <si>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</si>
  <si>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</si>
  <si>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</si>
  <si>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</si>
  <si>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</si>
  <si>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</si>
  <si>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</si>
  <si>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</si>
  <si>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</si>
  <si>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</si>
  <si>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</si>
  <si>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</si>
  <si>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</si>
  <si>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</si>
  <si>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</si>
  <si>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</si>
  <si>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</si>
  <si>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</si>
  <si>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</si>
  <si>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</si>
  <si>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</si>
  <si>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</si>
  <si>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</si>
  <si>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</si>
  <si>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</si>
  <si>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</si>
  <si>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</si>
  <si>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</si>
  <si>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</si>
  <si>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</si>
  <si>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</si>
  <si>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</si>
  <si>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</si>
  <si>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</si>
  <si>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</si>
  <si>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</si>
  <si>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</si>
  <si>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</si>
  <si>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</si>
  <si>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</si>
  <si>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</si>
  <si>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</si>
  <si>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</si>
  <si>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</si>
  <si>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</si>
  <si>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</si>
  <si>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</si>
  <si>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</si>
  <si>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</si>
  <si>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</si>
  <si>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</si>
  <si>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</si>
  <si>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</si>
  <si>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</si>
  <si>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</si>
  <si>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</si>
  <si>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</si>
  <si>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</si>
  <si>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</si>
  <si>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</si>
  <si>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</si>
  <si>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</si>
  <si>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</si>
  <si>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</si>
  <si>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</si>
  <si>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</si>
  <si>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</si>
  <si>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</si>
  <si>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</si>
  <si>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</si>
  <si>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</si>
  <si>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</si>
  <si>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</si>
  <si>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</si>
  <si>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</si>
  <si>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</si>
  <si>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</si>
  <si>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</si>
  <si>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</si>
  <si>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</si>
  <si>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</si>
  <si>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</si>
  <si>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</si>
  <si>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</si>
  <si>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</si>
  <si>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</si>
  <si>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</si>
  <si>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</si>
  <si>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</si>
  <si>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</si>
  <si>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</si>
  <si>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</si>
  <si>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</si>
  <si>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</si>
  <si>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</si>
  <si>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</si>
  <si>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</si>
  <si>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</si>
  <si>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</si>
  <si>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</si>
  <si>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</si>
  <si>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</si>
  <si>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</si>
  <si>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</si>
  <si>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</si>
  <si>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</si>
  <si>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</si>
  <si>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</si>
  <si>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</si>
  <si>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</si>
  <si>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</si>
  <si>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</si>
  <si>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</si>
  <si>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</si>
  <si>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</si>
  <si>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</si>
  <si>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</si>
  <si>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</si>
  <si>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</si>
  <si>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</si>
  <si>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</si>
  <si>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</si>
  <si>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</si>
  <si>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</si>
  <si>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</si>
  <si>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</si>
  <si>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</si>
  <si>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</si>
  <si>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</si>
  <si>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</si>
  <si>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</si>
  <si>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</si>
  <si>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</si>
  <si>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</si>
  <si>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</si>
  <si>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</si>
  <si>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</si>
  <si>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</si>
  <si>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</si>
  <si>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</si>
  <si>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</si>
  <si>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</si>
  <si>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</si>
  <si>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</si>
  <si>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</si>
  <si>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</si>
  <si>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</si>
  <si>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</si>
  <si>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</si>
  <si>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</si>
  <si>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</si>
  <si>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</si>
  <si>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</si>
  <si>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</si>
  <si>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</si>
  <si>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</si>
  <si>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</si>
  <si>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</si>
  <si>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</si>
  <si>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</si>
  <si>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</si>
  <si>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</si>
  <si>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</si>
  <si>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</si>
  <si>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</si>
  <si>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</si>
  <si>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</si>
  <si>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</si>
  <si>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</si>
  <si>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</si>
  <si>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</si>
  <si>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</si>
  <si>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</si>
  <si>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</si>
  <si>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</si>
  <si>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</si>
  <si>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</si>
  <si>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</si>
  <si>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</si>
  <si>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</si>
  <si>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</si>
  <si>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</si>
  <si>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</si>
  <si>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</si>
  <si>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</si>
  <si>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</si>
  <si>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</si>
  <si>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</si>
  <si>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</si>
  <si>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</si>
  <si>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</si>
  <si>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</si>
  <si>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</si>
  <si>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</si>
  <si>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</si>
  <si>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</si>
  <si>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</si>
  <si>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</si>
  <si>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</si>
  <si>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</si>
  <si>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</si>
  <si>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</si>
  <si>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</si>
  <si>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</si>
  <si>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</si>
  <si>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</si>
  <si>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</si>
  <si>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</si>
  <si>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</si>
  <si>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</si>
  <si>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</si>
  <si>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</si>
  <si>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</si>
  <si>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</si>
  <si>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</si>
  <si>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</si>
  <si>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</si>
  <si>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</si>
  <si>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</si>
  <si>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</si>
  <si>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</si>
  <si>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</si>
  <si>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</si>
  <si>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</si>
  <si>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</si>
  <si>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</si>
  <si>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</si>
  <si>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</si>
  <si>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</si>
  <si>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</si>
  <si>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</si>
  <si>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</si>
  <si>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</si>
  <si>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</si>
  <si>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</si>
  <si>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</si>
  <si>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</si>
  <si>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</si>
  <si>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</si>
  <si>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</si>
  <si>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</si>
  <si>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</si>
  <si>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</si>
  <si>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</si>
  <si>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</si>
  <si>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</si>
  <si>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</si>
  <si>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</si>
  <si>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</si>
  <si>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</si>
  <si>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</si>
  <si>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</si>
  <si>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</si>
  <si>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</si>
  <si>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</si>
  <si>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</si>
  <si>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</si>
  <si>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</si>
  <si>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</si>
  <si>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</si>
  <si>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</si>
  <si>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</si>
  <si>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</si>
  <si>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</si>
  <si>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</si>
  <si>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IEFP</t>
  </si>
  <si>
    <t>531694</t>
  </si>
  <si>
    <t>NOTLISTED</t>
  </si>
  <si>
    <t>INE230F01014</t>
  </si>
  <si>
    <t>Rainbow Foundations Limited</t>
  </si>
  <si>
    <t>31-12-2024</t>
  </si>
  <si>
    <t>GAJRAJ JAIN .</t>
  </si>
  <si>
    <t>ANOPCHAND JAIN</t>
  </si>
  <si>
    <t>NAVIN KUMAR JAIN</t>
  </si>
  <si>
    <t>N ANITHA JAIN</t>
  </si>
  <si>
    <t>SAPNA</t>
  </si>
  <si>
    <t>VIKASH KUMAR JAIN</t>
  </si>
  <si>
    <t>NITESH JAIN . .</t>
  </si>
  <si>
    <t>SARALA JAIN</t>
  </si>
  <si>
    <t>GAJRAJ JAIN HUF .</t>
  </si>
  <si>
    <t>LALITHA JAIN .</t>
  </si>
  <si>
    <t>ASHISH JAIN .</t>
  </si>
  <si>
    <t>PRIYANKA  JAIN</t>
  </si>
  <si>
    <t>NAVIN AND SONS</t>
  </si>
  <si>
    <t>VIKASH JAIN HUF</t>
  </si>
  <si>
    <t>AAFPJ8668N</t>
  </si>
  <si>
    <t>AAEPA3722H</t>
  </si>
  <si>
    <t>AAEPJ0185D</t>
  </si>
  <si>
    <t>AAEPA3371N</t>
  </si>
  <si>
    <t>BKRPS2280L</t>
  </si>
  <si>
    <t>ABUPV5981E</t>
  </si>
  <si>
    <t>AAFPJ8666C</t>
  </si>
  <si>
    <t>AASPS3055M</t>
  </si>
  <si>
    <t>AADHG4249L</t>
  </si>
  <si>
    <t>AAAHA2705E</t>
  </si>
  <si>
    <t>AABPL7174K</t>
  </si>
  <si>
    <t>AFEPJ0464L</t>
  </si>
  <si>
    <t>AQQPP2806F</t>
  </si>
  <si>
    <t>AAEHN5500N</t>
  </si>
  <si>
    <t>AAHHV9053P</t>
  </si>
  <si>
    <t>MINESH RAVAL</t>
  </si>
  <si>
    <t>OM PRAKASH KHAJANCHI</t>
  </si>
  <si>
    <t>ANIL  BOHRA</t>
  </si>
  <si>
    <t>ASHISH CHUGH .</t>
  </si>
  <si>
    <t>AABPR6061R</t>
  </si>
  <si>
    <t>AGVPK4857A</t>
  </si>
  <si>
    <t>AAFPB8214N</t>
  </si>
  <si>
    <t>ACZPC1166E</t>
  </si>
  <si>
    <t>RAJGHARANA HOUSING LIMITED</t>
  </si>
  <si>
    <t>ARROWSPACE ADVISORS PRIVATE 
LIMITED</t>
  </si>
  <si>
    <t>WOODLAND RETAILS PRIVATE 
LIMITED</t>
  </si>
  <si>
    <t>RANISATI CONSTRUCTIONS COMPANY
PRIVATE LIMITED</t>
  </si>
  <si>
    <t>AAACJ2674E</t>
  </si>
  <si>
    <t>AAKCA2800K</t>
  </si>
  <si>
    <t>AABCW1644A</t>
  </si>
  <si>
    <t>AABCR6346J</t>
  </si>
  <si>
    <t>ANOP CHAND JAIN HUF</t>
  </si>
  <si>
    <t>MADANCHAND NAHAR SUB HUF</t>
  </si>
  <si>
    <t>AAHHM7223A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</si>
</sst>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 #,##0.00_ ;_ * \-#,##0.00_ ;_ * &quot;-&quot;??_ ;_ @_ "/>
    <numFmt numFmtId="165" formatCode="0;[Red]0"/>
    <numFmt numFmtId="166" formatCode="0.00;[Red]0.00"/>
    <numFmt numFmtId="167"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164"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59">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5" fontId="0" fillId="0" borderId="4" xfId="0" applyNumberFormat="1" applyBorder="1" applyAlignment="1" applyProtection="1">
      <alignment horizontal="right"/>
      <protection locked="0"/>
    </xf>
    <xf numFmtId="166"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6"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5" fontId="0" fillId="9" borderId="4" xfId="0" applyNumberFormat="1" applyFill="1" applyBorder="1" applyAlignment="1">
      <alignment horizontal="right"/>
    </xf>
    <xf numFmtId="165" fontId="0" fillId="8" borderId="4" xfId="0" applyNumberFormat="1" applyFill="1" applyBorder="1" applyAlignment="1" applyProtection="1">
      <alignment horizontal="right"/>
      <protection locked="0"/>
    </xf>
    <xf numFmtId="165" fontId="0" fillId="5" borderId="4" xfId="0" applyNumberFormat="1" applyFill="1" applyBorder="1" applyAlignment="1">
      <alignment horizontal="right"/>
    </xf>
    <xf numFmtId="0" fontId="0" fillId="7" borderId="12" xfId="0" applyFill="1" applyBorder="1"/>
    <xf numFmtId="0" fontId="0" fillId="7" borderId="13" xfId="0" applyFill="1" applyBorder="1"/>
    <xf numFmtId="166"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5" fontId="0" fillId="5" borderId="4" xfId="0" applyNumberFormat="1" applyFill="1" applyBorder="1" applyProtection="1">
      <protection hidden="1"/>
    </xf>
    <xf numFmtId="167" fontId="0" fillId="5" borderId="4" xfId="0" applyNumberFormat="1" applyFill="1" applyBorder="1" applyProtection="1">
      <protection hidden="1"/>
    </xf>
    <xf numFmtId="165"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6"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6" fontId="0" fillId="2" borderId="4" xfId="0" applyNumberFormat="1" applyFill="1" applyBorder="1" applyAlignment="1">
      <alignment horizontal="right"/>
    </xf>
    <xf numFmtId="0" fontId="1" fillId="6" borderId="23" xfId="0" applyFont="1" applyFill="1" applyBorder="1" applyAlignment="1">
      <alignment wrapText="1"/>
    </xf>
    <xf numFmtId="165" fontId="0" fillId="8" borderId="20" xfId="0" applyNumberFormat="1" applyFill="1" applyBorder="1" applyAlignment="1" applyProtection="1">
      <alignment horizontal="right"/>
      <protection locked="0"/>
    </xf>
    <xf numFmtId="165" fontId="0" fillId="11" borderId="20" xfId="0" applyNumberFormat="1" applyFill="1" applyBorder="1" applyProtection="1">
      <protection hidden="1"/>
    </xf>
    <xf numFmtId="166" fontId="0" fillId="11" borderId="20" xfId="0" applyNumberFormat="1" applyFill="1" applyBorder="1" applyProtection="1">
      <protection hidden="1"/>
    </xf>
    <xf numFmtId="165" fontId="0" fillId="11" borderId="21" xfId="0" applyNumberFormat="1" applyFill="1" applyBorder="1" applyProtection="1">
      <protection hidden="1"/>
    </xf>
    <xf numFmtId="166" fontId="0" fillId="11" borderId="21" xfId="0" applyNumberFormat="1" applyFill="1" applyBorder="1" applyProtection="1">
      <protection hidden="1"/>
    </xf>
    <xf numFmtId="166" fontId="0" fillId="9" borderId="4" xfId="0" applyNumberFormat="1" applyFill="1" applyBorder="1" applyProtection="1">
      <protection hidden="1"/>
    </xf>
    <xf numFmtId="166" fontId="0" fillId="11" borderId="4" xfId="0" applyNumberFormat="1" applyFill="1" applyBorder="1" applyProtection="1">
      <protection hidden="1"/>
    </xf>
    <xf numFmtId="166"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164" fontId="0" fillId="0" borderId="4" xfId="2" applyFont="1" applyBorder="1" applyProtection="1">
      <protection locked="0"/>
    </xf>
    <xf numFmtId="166"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6"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164"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6"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6" fontId="0" fillId="11" borderId="20" xfId="2" applyNumberFormat="1" applyFont="1" applyFill="1" applyBorder="1" applyProtection="1">
      <protection hidden="1"/>
    </xf>
    <xf numFmtId="166" fontId="0" fillId="11" borderId="22" xfId="2" applyNumberFormat="1" applyFont="1" applyFill="1" applyBorder="1" applyProtection="1">
      <protection hidden="1"/>
    </xf>
    <xf numFmtId="166" fontId="0" fillId="9" borderId="4" xfId="2" applyNumberFormat="1" applyFont="1" applyFill="1" applyBorder="1" applyProtection="1">
      <protection hidden="1"/>
    </xf>
    <xf numFmtId="166" fontId="0" fillId="9" borderId="4" xfId="2" applyNumberFormat="1" applyFont="1" applyFill="1" applyBorder="1"/>
    <xf numFmtId="166" fontId="0" fillId="9" borderId="4" xfId="2" applyNumberFormat="1" applyFont="1" applyFill="1" applyBorder="1" applyAlignment="1"/>
    <xf numFmtId="166" fontId="0" fillId="12" borderId="20" xfId="2" applyNumberFormat="1" applyFont="1" applyFill="1" applyBorder="1" applyAlignment="1" applyProtection="1">
      <alignment horizontal="right"/>
      <protection hidden="1"/>
    </xf>
    <xf numFmtId="166" fontId="0" fillId="9" borderId="20" xfId="2" applyNumberFormat="1" applyFont="1" applyFill="1" applyBorder="1" applyAlignment="1">
      <alignment horizontal="right"/>
    </xf>
    <xf numFmtId="166" fontId="0" fillId="11" borderId="20" xfId="2" applyNumberFormat="1" applyFont="1" applyFill="1" applyBorder="1" applyAlignment="1" applyProtection="1">
      <alignment horizontal="right"/>
      <protection hidden="1"/>
    </xf>
    <xf numFmtId="166" fontId="0" fillId="9" borderId="4" xfId="2" applyNumberFormat="1" applyFont="1" applyFill="1" applyBorder="1" applyAlignment="1" applyProtection="1">
      <alignment horizontal="right"/>
      <protection hidden="1"/>
    </xf>
    <xf numFmtId="166" fontId="0" fillId="11" borderId="20" xfId="2" applyNumberFormat="1" applyFont="1" applyFill="1" applyBorder="1" applyAlignment="1" applyProtection="1">
      <alignment horizontal="right" vertical="center"/>
      <protection hidden="1"/>
    </xf>
    <xf numFmtId="166" fontId="0" fillId="5" borderId="4" xfId="2" applyNumberFormat="1" applyFont="1" applyFill="1" applyBorder="1" applyProtection="1">
      <protection hidden="1"/>
    </xf>
    <xf numFmtId="166" fontId="0" fillId="11" borderId="4" xfId="2" applyNumberFormat="1" applyFont="1" applyFill="1" applyBorder="1" applyAlignment="1" applyProtection="1">
      <alignment horizontal="right" vertical="center"/>
      <protection hidden="1"/>
    </xf>
    <xf numFmtId="166" fontId="0" fillId="11" borderId="22" xfId="2" applyNumberFormat="1" applyFont="1" applyFill="1" applyBorder="1" applyAlignment="1" applyProtection="1">
      <alignment horizontal="right" vertical="center"/>
      <protection hidden="1"/>
    </xf>
    <xf numFmtId="166" fontId="0" fillId="11" borderId="20"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vertical="center"/>
      <protection hidden="1"/>
    </xf>
    <xf numFmtId="166"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6"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6"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5"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6" fontId="0" fillId="11" borderId="21" xfId="2" applyNumberFormat="1" applyFont="1" applyFill="1" applyBorder="1" applyProtection="1">
      <protection hidden="1"/>
    </xf>
    <xf numFmtId="165" fontId="0" fillId="11" borderId="20" xfId="0" applyNumberFormat="1" applyFill="1" applyBorder="1" applyAlignment="1" applyProtection="1">
      <alignment horizontal="right" vertical="center"/>
      <protection hidden="1"/>
    </xf>
    <xf numFmtId="166" fontId="0" fillId="11" borderId="20" xfId="2" applyNumberFormat="1" applyFont="1" applyFill="1" applyBorder="1"/>
    <xf numFmtId="166" fontId="0" fillId="11" borderId="20" xfId="0" applyNumberFormat="1" applyFill="1" applyBorder="1"/>
    <xf numFmtId="1" fontId="0" fillId="11" borderId="21" xfId="0" applyNumberFormat="1" applyFill="1" applyBorder="1" applyAlignment="1" applyProtection="1">
      <alignment horizontal="right" vertical="center"/>
      <protection hidden="1"/>
    </xf>
    <xf numFmtId="166"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6" fontId="0" fillId="11" borderId="21" xfId="0" applyNumberFormat="1" applyFill="1" applyBorder="1" applyAlignment="1" applyProtection="1">
      <alignment horizontal="right"/>
      <protection hidden="1"/>
    </xf>
    <xf numFmtId="166" fontId="0" fillId="11" borderId="20" xfId="2" applyNumberFormat="1" applyFont="1" applyFill="1" applyBorder="1" applyAlignment="1">
      <alignment horizontal="right"/>
    </xf>
    <xf numFmtId="166" fontId="0" fillId="5" borderId="4" xfId="0" applyNumberFormat="1" applyFill="1" applyBorder="1" applyAlignment="1" applyProtection="1">
      <alignment horizontal="right"/>
      <protection hidden="1"/>
    </xf>
    <xf numFmtId="166" fontId="0" fillId="9"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6"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5" fontId="0" fillId="0" borderId="4" xfId="0" applyNumberFormat="1" applyBorder="1" applyAlignment="1" applyProtection="1">
      <alignment horizontal="right"/>
      <protection hidden="1"/>
    </xf>
    <xf numFmtId="165" fontId="0" fillId="0" borderId="4" xfId="0" applyNumberFormat="1" applyBorder="1" applyAlignment="1">
      <alignment horizontal="right"/>
    </xf>
    <xf numFmtId="166" fontId="0" fillId="6" borderId="4" xfId="0" applyNumberFormat="1" applyFill="1" applyBorder="1" applyAlignment="1" applyProtection="1">
      <alignment horizontal="right"/>
      <protection locked="0"/>
    </xf>
    <xf numFmtId="165"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5" fontId="0" fillId="0" borderId="4" xfId="0" applyNumberFormat="1" applyBorder="1" applyAlignment="1">
      <alignment horizontal="center" vertical="center"/>
    </xf>
    <xf numFmtId="165" fontId="0" fillId="6" borderId="4" xfId="0" applyNumberFormat="1" applyFill="1" applyBorder="1" applyAlignment="1">
      <alignment horizontal="center" vertical="center"/>
    </xf>
    <xf numFmtId="165" fontId="0" fillId="8" borderId="4" xfId="0" applyNumberFormat="1" applyFill="1" applyBorder="1" applyAlignment="1">
      <alignment horizontal="center" vertical="center"/>
    </xf>
    <xf numFmtId="166" fontId="0" fillId="11" borderId="4" xfId="0" applyNumberFormat="1" applyFill="1" applyBorder="1" applyAlignment="1">
      <alignment horizontal="right"/>
    </xf>
    <xf numFmtId="166"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6" fontId="0" fillId="9" borderId="20" xfId="2" applyNumberFormat="1" applyFont="1" applyFill="1" applyBorder="1" applyAlignment="1" applyProtection="1">
      <alignment horizontal="right"/>
      <protection hidden="1"/>
    </xf>
    <xf numFmtId="164" fontId="0" fillId="9" borderId="20" xfId="2" applyFont="1" applyFill="1" applyBorder="1" applyAlignment="1" applyProtection="1">
      <alignment horizontal="right"/>
      <protection hidden="1"/>
    </xf>
    <xf numFmtId="165"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164" fontId="0" fillId="12" borderId="1" xfId="2" applyFont="1" applyFill="1" applyBorder="1" applyAlignment="1" applyProtection="1">
      <alignment horizontal="right"/>
      <protection hidden="1"/>
    </xf>
    <xf numFmtId="164" fontId="0" fillId="12" borderId="8" xfId="2" applyFont="1" applyFill="1" applyBorder="1" applyAlignment="1" applyProtection="1">
      <alignment horizontal="right"/>
      <protection hidden="1"/>
    </xf>
    <xf numFmtId="164" fontId="0" fillId="12" borderId="2" xfId="2" applyFont="1" applyFill="1" applyBorder="1" applyAlignment="1" applyProtection="1">
      <alignment horizontal="right"/>
      <protection hidden="1"/>
    </xf>
    <xf numFmtId="164" fontId="0" fillId="12" borderId="3" xfId="2" applyFont="1" applyFill="1" applyBorder="1" applyAlignment="1" applyProtection="1">
      <alignment horizontal="right"/>
      <protection hidden="1"/>
    </xf>
    <xf numFmtId="164" fontId="0" fillId="12" borderId="6" xfId="2" applyFont="1" applyFill="1" applyBorder="1" applyAlignment="1" applyProtection="1">
      <alignment horizontal="right"/>
      <protection hidden="1"/>
    </xf>
    <xf numFmtId="164" fontId="0" fillId="12" borderId="7" xfId="2" applyFont="1" applyFill="1" applyBorder="1" applyAlignment="1" applyProtection="1">
      <alignment horizontal="right"/>
      <protection hidden="1"/>
    </xf>
    <xf numFmtId="164" fontId="0" fillId="12" borderId="9" xfId="2" applyFont="1" applyFill="1" applyBorder="1" applyAlignment="1" applyProtection="1">
      <alignment horizontal="right"/>
      <protection hidden="1"/>
    </xf>
    <xf numFmtId="164" fontId="0" fillId="12" borderId="10" xfId="2" applyFont="1" applyFill="1" applyBorder="1" applyAlignment="1" applyProtection="1">
      <alignment horizontal="right"/>
      <protection hidden="1"/>
    </xf>
    <xf numFmtId="165"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5" fontId="0" fillId="0" borderId="4" xfId="0" applyNumberFormat="1" applyBorder="1" applyAlignment="1" applyProtection="1">
      <alignment horizontal="center" vertical="center"/>
      <protection locked="0"/>
    </xf>
    <xf numFmtId="165" fontId="0" fillId="8" borderId="4" xfId="0" applyNumberFormat="1" applyFill="1" applyBorder="1" applyAlignment="1" applyProtection="1">
      <alignment horizontal="center" vertical="center"/>
      <protection locked="0"/>
    </xf>
    <xf numFmtId="165"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6" fontId="0" fillId="11" borderId="58" xfId="0" applyNumberFormat="1" applyFill="1" applyBorder="1"/>
    <xf numFmtId="166"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6"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6"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5" fontId="0" fillId="20" borderId="11" xfId="0" applyNumberFormat="1" applyFill="1" applyBorder="1" applyProtection="1">
      <protection hidden="1"/>
    </xf>
    <xf numFmtId="165" fontId="0" fillId="20" borderId="12" xfId="0" applyNumberFormat="1" applyFill="1" applyBorder="1" applyProtection="1">
      <protection hidden="1"/>
    </xf>
    <xf numFmtId="165" fontId="0" fillId="20" borderId="13" xfId="0" applyNumberFormat="1" applyFill="1" applyBorder="1" applyProtection="1">
      <protection hidden="1"/>
    </xf>
    <xf numFmtId="165" fontId="0" fillId="20" borderId="2" xfId="0" applyNumberFormat="1" applyFill="1" applyBorder="1" applyProtection="1">
      <protection hidden="1"/>
    </xf>
    <xf numFmtId="165" fontId="0" fillId="20" borderId="33" xfId="0" applyNumberFormat="1" applyFill="1" applyBorder="1" applyProtection="1">
      <protection hidden="1"/>
    </xf>
    <xf numFmtId="165" fontId="0" fillId="20" borderId="3" xfId="0" applyNumberFormat="1" applyFill="1" applyBorder="1" applyProtection="1">
      <protection hidden="1"/>
    </xf>
    <xf numFmtId="165" fontId="0" fillId="20" borderId="6" xfId="0" applyNumberFormat="1" applyFill="1" applyBorder="1" applyProtection="1">
      <protection hidden="1"/>
    </xf>
    <xf numFmtId="165" fontId="0" fillId="20" borderId="0" xfId="0" applyNumberFormat="1" applyFill="1" applyProtection="1">
      <protection hidden="1"/>
    </xf>
    <xf numFmtId="165" fontId="0" fillId="20" borderId="7" xfId="0" applyNumberFormat="1" applyFill="1" applyBorder="1" applyProtection="1">
      <protection hidden="1"/>
    </xf>
    <xf numFmtId="165" fontId="0" fillId="20" borderId="9" xfId="0" applyNumberFormat="1" applyFill="1" applyBorder="1" applyProtection="1">
      <protection hidden="1"/>
    </xf>
    <xf numFmtId="165" fontId="0" fillId="20" borderId="17" xfId="0" applyNumberFormat="1" applyFill="1" applyBorder="1" applyProtection="1">
      <protection hidden="1"/>
    </xf>
    <xf numFmtId="165"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49" fontId="0" fillId="8" borderId="15" xfId="0" applyNumberFormat="1" applyFill="1" applyBorder="1" applyAlignment="1" applyProtection="1">
      <alignment horizontal="center" vertical="center"/>
      <protection hidden="1"/>
    </xf>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2" borderId="11" xfId="0" applyFill="1" applyBorder="1" applyProtection="1"/>
    <xf numFmtId="0" fontId="0" fillId="12" borderId="13" xfId="0" applyFill="1" applyBorder="1" applyProtection="1"/>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0" fontId="0" fillId="8" borderId="4" xfId="0" applyFill="1" applyBorder="1" applyProtection="1">
      <protection locked="0"/>
    </xf>
    <xf numFmtId="0" fontId="18" fillId="15" borderId="4" xfId="5" applyFont="1" applyFill="1" applyBorder="1" applyAlignment="1">
      <alignment horizontal="justify"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1" fillId="4" borderId="4" xfId="0" applyFont="1" applyFill="1" applyBorder="1" applyAlignment="1">
      <alignment horizontal="right"/>
    </xf>
    <xf numFmtId="0" fontId="1" fillId="4" borderId="4" xfId="0" applyFont="1" applyFill="1" applyBorder="1" applyAlignment="1">
      <alignment horizontal="right" wrapText="1"/>
    </xf>
    <xf numFmtId="2" fontId="0" fillId="4" borderId="4" xfId="2" applyNumberFormat="1" applyFont="1" applyFill="1" applyBorder="1" applyAlignment="1">
      <alignment horizontal="center" vertical="center" wrapText="1"/>
    </xf>
    <xf numFmtId="1" fontId="0" fillId="4" borderId="4" xfId="0" applyNumberFormat="1" applyFill="1" applyBorder="1" applyAlignment="1">
      <alignment horizontal="center" vertical="center" wrapText="1"/>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8" borderId="34" xfId="0" applyFont="1" applyFill="1" applyBorder="1" applyAlignment="1">
      <alignment horizontal="center" vertical="center"/>
    </xf>
    <xf numFmtId="0" fontId="1" fillId="6" borderId="36" xfId="0" applyFont="1" applyFill="1" applyBorder="1" applyAlignment="1">
      <alignment horizontal="center" vertical="center"/>
    </xf>
    <xf numFmtId="0" fontId="1" fillId="6" borderId="34"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20" xfId="0" applyFont="1" applyFill="1" applyBorder="1" applyAlignment="1">
      <alignment horizontal="right" wrapText="1"/>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38" fillId="4" borderId="4" xfId="0" applyFont="1" applyFill="1" applyBorder="1" applyAlignment="1">
      <alignment horizontal="center" vertical="center" wrapText="1"/>
    </xf>
    <xf numFmtId="0" fontId="0" fillId="19" borderId="12" xfId="0" applyFill="1" applyBorder="1" applyAlignment="1">
      <alignment horizontal="center"/>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0" fillId="4" borderId="4" xfId="0" applyFill="1" applyBorder="1" applyAlignment="1">
      <alignment vertical="center" wrapText="1"/>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0" fontId="0" fillId="13" borderId="4" xfId="0" applyFill="1" applyBorder="1" applyAlignment="1" applyProtection="1">
      <alignment horizontal="left"/>
    </xf>
    <xf numFmtId="0" fontId="0" fillId="8" borderId="4" xfId="0" applyFill="1" applyBorder="1" applyAlignment="1" applyProtection="1">
      <alignment horizontal="left"/>
      <protection locked="0"/>
    </xf>
    <xf numFmtId="165" fontId="0" fillId="13" borderId="4" xfId="0" applyNumberFormat="1" applyFill="1" applyBorder="1" applyAlignment="1" applyProtection="1">
      <alignment horizontal="right"/>
    </xf>
    <xf numFmtId="0" fontId="0" fillId="13" borderId="4" xfId="0" applyFill="1" applyBorder="1" applyAlignment="1" applyProtection="1">
      <alignment horizontal="right"/>
    </xf>
    <xf numFmtId="165" fontId="0" fillId="11" borderId="4" xfId="0" applyNumberFormat="1" applyFill="1" applyBorder="1" applyAlignment="1" applyProtection="1">
      <alignment horizontal="right"/>
      <protection hidden="1"/>
    </xf>
  </cellXfs>
  <cellStyles count="6">
    <cellStyle name="Comma" xfId="2" builtinId="3"/>
    <cellStyle name="Hyperlink" xfId="1" builtinId="8"/>
    <cellStyle name="Hyperlink 2" xfId="3"/>
    <cellStyle name="Normal" xfId="0" builtinId="0"/>
    <cellStyle name="Normal 2" xfId="5"/>
    <cellStyle name="Normal 2 4" xfId="4"/>
  </cellStyles>
  <dxfs count="0"/>
  <tableStyles count="1" defaultTableStyle="TableStyleMedium2" defaultPivotStyle="PivotStyleLight16">
    <tableStyle name="MySqlDefault" pivot="0" table="0" count="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1314450</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1314450</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1314450</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1314450</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1314450</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1314450</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1314450</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1314450</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24</xdr:row>
          <xdr:rowOff>66675</xdr:rowOff>
        </xdr:from>
        <xdr:to>
          <xdr:col>25</xdr:col>
          <xdr:colOff>1314450</xdr:colOff>
          <xdr:row>24</xdr:row>
          <xdr:rowOff>266700</xdr:rowOff>
        </xdr:to>
        <xdr:sp macro="" textlink="">
          <xdr:nvSpPr>
            <xdr:cNvPr id="6155" name="Button 11"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25</xdr:row>
          <xdr:rowOff>66675</xdr:rowOff>
        </xdr:from>
        <xdr:to>
          <xdr:col>25</xdr:col>
          <xdr:colOff>1314450</xdr:colOff>
          <xdr:row>25</xdr:row>
          <xdr:rowOff>266700</xdr:rowOff>
        </xdr:to>
        <xdr:sp macro="" textlink="">
          <xdr:nvSpPr>
            <xdr:cNvPr id="6156" name="Button 12"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26</xdr:row>
          <xdr:rowOff>66675</xdr:rowOff>
        </xdr:from>
        <xdr:to>
          <xdr:col>25</xdr:col>
          <xdr:colOff>1314450</xdr:colOff>
          <xdr:row>26</xdr:row>
          <xdr:rowOff>266700</xdr:rowOff>
        </xdr:to>
        <xdr:sp macro="" textlink="">
          <xdr:nvSpPr>
            <xdr:cNvPr id="6157" name="Button 13"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27</xdr:row>
          <xdr:rowOff>66675</xdr:rowOff>
        </xdr:from>
        <xdr:to>
          <xdr:col>25</xdr:col>
          <xdr:colOff>1314450</xdr:colOff>
          <xdr:row>27</xdr:row>
          <xdr:rowOff>266700</xdr:rowOff>
        </xdr:to>
        <xdr:sp macro="" textlink="">
          <xdr:nvSpPr>
            <xdr:cNvPr id="6158" name="Button 14"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28</xdr:row>
          <xdr:rowOff>66675</xdr:rowOff>
        </xdr:from>
        <xdr:to>
          <xdr:col>25</xdr:col>
          <xdr:colOff>1314450</xdr:colOff>
          <xdr:row>28</xdr:row>
          <xdr:rowOff>266700</xdr:rowOff>
        </xdr:to>
        <xdr:sp macro="" textlink="">
          <xdr:nvSpPr>
            <xdr:cNvPr id="6159" name="Button 15"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00000000-0008-0000-1600-000002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23555" name="Button 3" hidden="1">
              <a:extLst>
                <a:ext uri="{63B3BB69-23CF-44E3-9099-C40C66FF867C}">
                  <a14:compatExt spid="_x0000_s23555"/>
                </a:ext>
                <a:ext uri="{FF2B5EF4-FFF2-40B4-BE49-F238E27FC236}">
                  <a16:creationId xmlns:a16="http://schemas.microsoft.com/office/drawing/2014/main" id="{00000000-0008-0000-1600-000003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23556" name="Button 4" hidden="1">
              <a:extLst>
                <a:ext uri="{63B3BB69-23CF-44E3-9099-C40C66FF867C}">
                  <a14:compatExt spid="_x0000_s23556"/>
                </a:ext>
                <a:ext uri="{FF2B5EF4-FFF2-40B4-BE49-F238E27FC236}">
                  <a16:creationId xmlns:a16="http://schemas.microsoft.com/office/drawing/2014/main" id="{00000000-0008-0000-1600-000004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D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D00-000002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D00-000003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D00-000004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63500</xdr:colOff>
          <xdr:row>14</xdr:row>
          <xdr:rowOff>63500</xdr:rowOff>
        </xdr:from>
        <xdr:to>
          <xdr:col>25</xdr:col>
          <xdr:colOff>1317625</xdr:colOff>
          <xdr:row>14</xdr:row>
          <xdr:rowOff>263525</xdr:rowOff>
        </xdr:to>
        <xdr:sp macro="" textlink="">
          <xdr:nvSpPr>
            <xdr:cNvPr id="51201" name="Button 1" hidden="1">
              <a:extLst>
                <a:ext uri="{63B3BB69-23CF-44E3-9099-C40C66FF867C}">
                  <a14:compatExt spid="_x0000_s5120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15</xdr:row>
          <xdr:rowOff>63500</xdr:rowOff>
        </xdr:from>
        <xdr:to>
          <xdr:col>25</xdr:col>
          <xdr:colOff>1317625</xdr:colOff>
          <xdr:row>15</xdr:row>
          <xdr:rowOff>263525</xdr:rowOff>
        </xdr:to>
        <xdr:sp macro="" textlink="">
          <xdr:nvSpPr>
            <xdr:cNvPr id="51202" name="Button 2" hidden="1">
              <a:extLst>
                <a:ext uri="{63B3BB69-23CF-44E3-9099-C40C66FF867C}">
                  <a14:compatExt spid="_x0000_s5120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16</xdr:row>
          <xdr:rowOff>63500</xdr:rowOff>
        </xdr:from>
        <xdr:to>
          <xdr:col>25</xdr:col>
          <xdr:colOff>1317625</xdr:colOff>
          <xdr:row>16</xdr:row>
          <xdr:rowOff>263525</xdr:rowOff>
        </xdr:to>
        <xdr:sp macro="" textlink="">
          <xdr:nvSpPr>
            <xdr:cNvPr id="51203" name="Button 3" hidden="1">
              <a:extLst>
                <a:ext uri="{63B3BB69-23CF-44E3-9099-C40C66FF867C}">
                  <a14:compatExt spid="_x0000_s5120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6.xml"/><Relationship Id="rId16" Type="http://schemas.openxmlformats.org/officeDocument/2006/relationships/ctrlProp" Target="../ctrlProps/ctrlProp13.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2.vml"/><Relationship Id="rId1" Type="http://schemas.openxmlformats.org/officeDocument/2006/relationships/drawing" Target="../drawings/drawing23.xml"/><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3.vml"/><Relationship Id="rId1" Type="http://schemas.openxmlformats.org/officeDocument/2006/relationships/drawing" Target="../drawings/drawing46.xml"/><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0.xml"/><Relationship Id="rId1" Type="http://schemas.openxmlformats.org/officeDocument/2006/relationships/printerSettings" Target="../printerSettings/printerSettings22.bin"/><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ctrlProp" Target="../ctrlProps/ctrlProp24.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404" t="s">
        <v>396</v>
      </c>
      <c r="F6" s="405"/>
      <c r="G6" s="405"/>
      <c r="H6" s="405"/>
      <c r="I6" s="406"/>
    </row>
    <row r="7" spans="4:10">
      <c r="E7" s="214" t="s">
        <v>397</v>
      </c>
      <c r="F7" s="407" t="s">
        <v>398</v>
      </c>
      <c r="G7" s="408"/>
      <c r="H7" s="408"/>
      <c r="I7" s="409"/>
    </row>
    <row r="8" spans="4:10">
      <c r="E8" s="214" t="s">
        <v>399</v>
      </c>
      <c r="F8" s="407" t="s">
        <v>400</v>
      </c>
      <c r="G8" s="410"/>
      <c r="H8" s="410"/>
      <c r="I8" s="411"/>
    </row>
    <row r="9" spans="4:10">
      <c r="E9" s="214" t="s">
        <v>401</v>
      </c>
      <c r="F9" s="407" t="s">
        <v>402</v>
      </c>
      <c r="G9" s="410"/>
      <c r="H9" s="410"/>
      <c r="I9" s="411"/>
    </row>
    <row r="10" spans="4:10">
      <c r="E10" s="214" t="s">
        <v>403</v>
      </c>
      <c r="F10" s="407" t="s">
        <v>582</v>
      </c>
      <c r="G10" s="410"/>
      <c r="H10" s="410"/>
      <c r="I10" s="411"/>
    </row>
    <row r="11" spans="4:10">
      <c r="E11" s="214" t="s">
        <v>581</v>
      </c>
      <c r="F11" s="407" t="s">
        <v>431</v>
      </c>
      <c r="G11" s="410"/>
      <c r="H11" s="410"/>
      <c r="I11" s="411"/>
    </row>
    <row r="12" spans="4:10">
      <c r="E12" s="214" t="s">
        <v>585</v>
      </c>
      <c r="F12" s="407" t="s">
        <v>586</v>
      </c>
      <c r="G12" s="410"/>
      <c r="H12" s="410"/>
      <c r="I12" s="411"/>
    </row>
    <row r="13" spans="4:10">
      <c r="I13" s="213"/>
    </row>
    <row r="14" spans="4:10">
      <c r="I14" s="213"/>
    </row>
    <row r="15" spans="4:10">
      <c r="D15" s="412" t="s">
        <v>404</v>
      </c>
      <c r="E15" s="413"/>
      <c r="F15" s="413"/>
      <c r="G15" s="413"/>
      <c r="H15" s="413"/>
      <c r="I15" s="413"/>
      <c r="J15" s="414"/>
    </row>
    <row r="16" spans="4:10" ht="27.75" customHeight="1">
      <c r="D16" s="415" t="s">
        <v>405</v>
      </c>
      <c r="E16" s="415"/>
      <c r="F16" s="415"/>
      <c r="G16" s="415"/>
      <c r="H16" s="415"/>
      <c r="I16" s="415"/>
      <c r="J16" s="415"/>
    </row>
    <row r="17" spans="4:10" ht="45" customHeight="1">
      <c r="D17" s="416" t="s">
        <v>406</v>
      </c>
      <c r="E17" s="416"/>
      <c r="F17" s="416"/>
      <c r="G17" s="416"/>
      <c r="H17" s="416"/>
      <c r="I17" s="416"/>
      <c r="J17" s="416"/>
    </row>
    <row r="18" spans="4:10">
      <c r="D18" s="215"/>
      <c r="E18" s="215"/>
      <c r="F18" s="215"/>
      <c r="G18" s="215"/>
      <c r="H18" s="215"/>
      <c r="I18" s="216"/>
      <c r="J18" s="215"/>
    </row>
    <row r="19" spans="4:10">
      <c r="I19" s="213"/>
    </row>
    <row r="20" spans="4:10" ht="15.75">
      <c r="D20" s="380" t="s">
        <v>407</v>
      </c>
      <c r="E20" s="381"/>
      <c r="F20" s="381"/>
      <c r="G20" s="381"/>
      <c r="H20" s="381"/>
      <c r="I20" s="381"/>
      <c r="J20" s="382"/>
    </row>
    <row r="21" spans="4:10" ht="18" customHeight="1">
      <c r="D21" s="389" t="s">
        <v>408</v>
      </c>
      <c r="E21" s="417"/>
      <c r="F21" s="417"/>
      <c r="G21" s="417"/>
      <c r="H21" s="417"/>
      <c r="I21" s="417"/>
      <c r="J21" s="418"/>
    </row>
    <row r="22" spans="4:10" ht="16.5" customHeight="1">
      <c r="D22" s="419" t="s">
        <v>409</v>
      </c>
      <c r="E22" s="420"/>
      <c r="F22" s="420"/>
      <c r="G22" s="420"/>
      <c r="H22" s="420"/>
      <c r="I22" s="420"/>
      <c r="J22" s="421"/>
    </row>
    <row r="23" spans="4:10" ht="16.5" customHeight="1">
      <c r="D23" s="401" t="s">
        <v>410</v>
      </c>
      <c r="E23" s="402"/>
      <c r="F23" s="402"/>
      <c r="G23" s="402"/>
      <c r="H23" s="402"/>
      <c r="I23" s="402"/>
      <c r="J23" s="403"/>
    </row>
    <row r="24" spans="4:10" ht="18.75" customHeight="1">
      <c r="D24" s="401" t="s">
        <v>411</v>
      </c>
      <c r="E24" s="402"/>
      <c r="F24" s="402"/>
      <c r="G24" s="402"/>
      <c r="H24" s="402"/>
      <c r="I24" s="402"/>
      <c r="J24" s="403"/>
    </row>
    <row r="25" spans="4:10" ht="28.5" customHeight="1">
      <c r="D25" s="422" t="s">
        <v>412</v>
      </c>
      <c r="E25" s="423"/>
      <c r="F25" s="423"/>
      <c r="G25" s="423"/>
      <c r="H25" s="423"/>
      <c r="I25" s="423"/>
      <c r="J25" s="424"/>
    </row>
    <row r="26" spans="4:10">
      <c r="I26" s="213"/>
    </row>
    <row r="27" spans="4:10">
      <c r="I27" s="213"/>
    </row>
    <row r="28" spans="4:10" ht="15.75">
      <c r="D28" s="395" t="s">
        <v>413</v>
      </c>
      <c r="E28" s="396"/>
      <c r="F28" s="396"/>
      <c r="G28" s="396"/>
      <c r="H28" s="396"/>
      <c r="I28" s="396"/>
      <c r="J28" s="397"/>
    </row>
    <row r="29" spans="4:10">
      <c r="D29" s="217">
        <v>1</v>
      </c>
      <c r="E29" s="428" t="s">
        <v>414</v>
      </c>
      <c r="F29" s="429"/>
      <c r="G29" s="429"/>
      <c r="H29" s="429"/>
      <c r="I29" s="429"/>
      <c r="J29" s="220" t="s">
        <v>415</v>
      </c>
    </row>
    <row r="30" spans="4:10">
      <c r="D30" s="217">
        <v>2</v>
      </c>
      <c r="E30" s="428" t="s">
        <v>432</v>
      </c>
      <c r="F30" s="429"/>
      <c r="G30" s="429"/>
      <c r="H30" s="429"/>
      <c r="I30" s="429"/>
      <c r="J30" s="220" t="s">
        <v>432</v>
      </c>
    </row>
    <row r="31" spans="4:10">
      <c r="D31" s="217">
        <v>3</v>
      </c>
      <c r="E31" s="428" t="s">
        <v>433</v>
      </c>
      <c r="F31" s="429"/>
      <c r="G31" s="429"/>
      <c r="H31" s="429"/>
      <c r="I31" s="429"/>
      <c r="J31" s="220" t="s">
        <v>433</v>
      </c>
    </row>
    <row r="32" spans="4:10">
      <c r="D32" s="217">
        <v>4</v>
      </c>
      <c r="E32" s="428" t="s">
        <v>434</v>
      </c>
      <c r="F32" s="429"/>
      <c r="G32" s="429"/>
      <c r="H32" s="429"/>
      <c r="I32" s="429"/>
      <c r="J32" s="220" t="s">
        <v>434</v>
      </c>
    </row>
    <row r="33" spans="4:10">
      <c r="D33" s="217">
        <v>5</v>
      </c>
      <c r="E33" s="428" t="s">
        <v>847</v>
      </c>
      <c r="F33" s="429"/>
      <c r="G33" s="429"/>
      <c r="H33" s="429"/>
      <c r="I33" s="429"/>
      <c r="J33" s="220" t="s">
        <v>847</v>
      </c>
    </row>
    <row r="34" spans="4:10">
      <c r="D34" s="218"/>
      <c r="E34" s="218"/>
      <c r="F34" s="218"/>
      <c r="G34" s="218"/>
      <c r="H34" s="218"/>
      <c r="I34" s="219"/>
      <c r="J34" s="218"/>
    </row>
    <row r="35" spans="4:10">
      <c r="D35" s="218"/>
      <c r="E35" s="218"/>
      <c r="F35" s="218"/>
      <c r="G35" s="218"/>
      <c r="H35" s="218"/>
      <c r="I35" s="219"/>
      <c r="J35" s="218"/>
    </row>
    <row r="36" spans="4:10" ht="15.75">
      <c r="D36" s="380" t="s">
        <v>579</v>
      </c>
      <c r="E36" s="381"/>
      <c r="F36" s="381"/>
      <c r="G36" s="381"/>
      <c r="H36" s="381"/>
      <c r="I36" s="381"/>
      <c r="J36" s="382"/>
    </row>
    <row r="37" spans="4:10" ht="30" customHeight="1">
      <c r="D37" s="430" t="s">
        <v>580</v>
      </c>
      <c r="E37" s="431"/>
      <c r="F37" s="431"/>
      <c r="G37" s="431"/>
      <c r="H37" s="431"/>
      <c r="I37" s="431"/>
      <c r="J37" s="432"/>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80" t="s">
        <v>583</v>
      </c>
      <c r="E41" s="381"/>
      <c r="F41" s="381"/>
      <c r="G41" s="381"/>
      <c r="H41" s="381"/>
      <c r="I41" s="381"/>
      <c r="J41" s="382"/>
    </row>
    <row r="42" spans="4:10" ht="60" customHeight="1">
      <c r="D42" s="383" t="s">
        <v>435</v>
      </c>
      <c r="E42" s="384"/>
      <c r="F42" s="384"/>
      <c r="G42" s="384"/>
      <c r="H42" s="384"/>
      <c r="I42" s="384"/>
      <c r="J42" s="385"/>
    </row>
    <row r="43" spans="4:10" ht="49.5" customHeight="1">
      <c r="D43" s="386" t="s">
        <v>416</v>
      </c>
      <c r="E43" s="387"/>
      <c r="F43" s="387"/>
      <c r="G43" s="387"/>
      <c r="H43" s="387"/>
      <c r="I43" s="387"/>
      <c r="J43" s="388"/>
    </row>
    <row r="44" spans="4:10" ht="53.25" customHeight="1">
      <c r="D44" s="386" t="s">
        <v>417</v>
      </c>
      <c r="E44" s="387"/>
      <c r="F44" s="387"/>
      <c r="G44" s="387"/>
      <c r="H44" s="387"/>
      <c r="I44" s="387"/>
      <c r="J44" s="388"/>
    </row>
    <row r="45" spans="4:10" ht="30" customHeight="1">
      <c r="D45" s="389" t="s">
        <v>418</v>
      </c>
      <c r="E45" s="390"/>
      <c r="F45" s="390"/>
      <c r="G45" s="390"/>
      <c r="H45" s="390"/>
      <c r="I45" s="390"/>
      <c r="J45" s="391"/>
    </row>
    <row r="46" spans="4:10" ht="56.25" customHeight="1">
      <c r="D46" s="392" t="s">
        <v>419</v>
      </c>
      <c r="E46" s="393"/>
      <c r="F46" s="393"/>
      <c r="G46" s="393"/>
      <c r="H46" s="393"/>
      <c r="I46" s="393"/>
      <c r="J46" s="394"/>
    </row>
    <row r="47" spans="4:10" ht="84.75" customHeight="1">
      <c r="D47" s="392" t="s">
        <v>420</v>
      </c>
      <c r="E47" s="393"/>
      <c r="F47" s="393"/>
      <c r="G47" s="393"/>
      <c r="H47" s="393"/>
      <c r="I47" s="393"/>
      <c r="J47" s="394"/>
    </row>
    <row r="48" spans="4:10" ht="61.5" customHeight="1">
      <c r="D48" s="425" t="s">
        <v>421</v>
      </c>
      <c r="E48" s="426"/>
      <c r="F48" s="426"/>
      <c r="G48" s="426"/>
      <c r="H48" s="426"/>
      <c r="I48" s="426"/>
      <c r="J48" s="427"/>
    </row>
    <row r="49" spans="4:10">
      <c r="I49" s="213"/>
    </row>
    <row r="50" spans="4:10">
      <c r="I50" s="213"/>
    </row>
    <row r="51" spans="4:10" ht="15.75">
      <c r="D51" s="395" t="s">
        <v>584</v>
      </c>
      <c r="E51" s="396"/>
      <c r="F51" s="396"/>
      <c r="G51" s="396"/>
      <c r="H51" s="396"/>
      <c r="I51" s="396"/>
      <c r="J51" s="397"/>
    </row>
    <row r="52" spans="4:10" ht="20.100000000000001" customHeight="1">
      <c r="D52" s="379" t="s">
        <v>422</v>
      </c>
      <c r="E52" s="379"/>
      <c r="F52" s="379"/>
      <c r="G52" s="379"/>
      <c r="H52" s="379"/>
      <c r="I52" s="379"/>
      <c r="J52" s="379"/>
    </row>
    <row r="53" spans="4:10" ht="20.100000000000001" customHeight="1">
      <c r="D53" s="379" t="s">
        <v>423</v>
      </c>
      <c r="E53" s="379"/>
      <c r="F53" s="379"/>
      <c r="G53" s="379"/>
      <c r="H53" s="379"/>
      <c r="I53" s="379"/>
      <c r="J53" s="379"/>
    </row>
    <row r="54" spans="4:10" ht="20.100000000000001" customHeight="1">
      <c r="D54" s="379" t="s">
        <v>424</v>
      </c>
      <c r="E54" s="379"/>
      <c r="F54" s="379"/>
      <c r="G54" s="379"/>
      <c r="H54" s="379"/>
      <c r="I54" s="379"/>
      <c r="J54" s="379"/>
    </row>
    <row r="55" spans="4:10" ht="42" customHeight="1">
      <c r="D55" s="379" t="s">
        <v>425</v>
      </c>
      <c r="E55" s="379"/>
      <c r="F55" s="379"/>
      <c r="G55" s="379"/>
      <c r="H55" s="379"/>
      <c r="I55" s="379"/>
      <c r="J55" s="379"/>
    </row>
    <row r="56" spans="4:10" ht="38.25" customHeight="1">
      <c r="D56" s="379" t="s">
        <v>426</v>
      </c>
      <c r="E56" s="379"/>
      <c r="F56" s="379"/>
      <c r="G56" s="379"/>
      <c r="H56" s="379"/>
      <c r="I56" s="379"/>
      <c r="J56" s="379"/>
    </row>
    <row r="57" spans="4:10" ht="38.25" customHeight="1">
      <c r="D57" s="399" t="s">
        <v>427</v>
      </c>
      <c r="E57" s="379"/>
      <c r="F57" s="379"/>
      <c r="G57" s="379"/>
      <c r="H57" s="379"/>
      <c r="I57" s="379"/>
      <c r="J57" s="379"/>
    </row>
    <row r="58" spans="4:10" ht="38.25" customHeight="1">
      <c r="D58" s="399" t="s">
        <v>428</v>
      </c>
      <c r="E58" s="379"/>
      <c r="F58" s="379"/>
      <c r="G58" s="379"/>
      <c r="H58" s="379"/>
      <c r="I58" s="379"/>
      <c r="J58" s="379"/>
    </row>
    <row r="59" spans="4:10" ht="25.5" customHeight="1">
      <c r="D59" s="400" t="s">
        <v>429</v>
      </c>
      <c r="E59" s="398"/>
      <c r="F59" s="398"/>
      <c r="G59" s="398"/>
      <c r="H59" s="398"/>
      <c r="I59" s="398"/>
      <c r="J59" s="398"/>
    </row>
    <row r="60" spans="4:10" ht="27.75" customHeight="1">
      <c r="D60" s="398" t="s">
        <v>430</v>
      </c>
      <c r="E60" s="398"/>
      <c r="F60" s="398"/>
      <c r="G60" s="398"/>
      <c r="H60" s="398"/>
      <c r="I60" s="398"/>
      <c r="J60" s="398"/>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24:J24"/>
    <mergeCell ref="D25:J25"/>
    <mergeCell ref="D47:J47"/>
    <mergeCell ref="D48:J48"/>
    <mergeCell ref="E31:I31"/>
    <mergeCell ref="E32:I32"/>
    <mergeCell ref="D36:J36"/>
    <mergeCell ref="D37:J37"/>
    <mergeCell ref="D28:J28"/>
    <mergeCell ref="E29:I29"/>
    <mergeCell ref="E30:I30"/>
    <mergeCell ref="E33:I33"/>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60:J60"/>
    <mergeCell ref="D54:J54"/>
    <mergeCell ref="D55:J55"/>
    <mergeCell ref="D56:J56"/>
    <mergeCell ref="D57:J57"/>
    <mergeCell ref="D58:J58"/>
    <mergeCell ref="D59:J59"/>
    <mergeCell ref="D53:J53"/>
    <mergeCell ref="D41:J41"/>
    <mergeCell ref="D42:J42"/>
    <mergeCell ref="D43:J43"/>
    <mergeCell ref="D44:J44"/>
    <mergeCell ref="D45:J45"/>
    <mergeCell ref="D46:J46"/>
    <mergeCell ref="D51:J51"/>
    <mergeCell ref="D52:J52"/>
  </mergeCells>
  <hyperlinks>
    <hyperlink ref="J30" location="Declaration!A1" display="Declaration"/>
    <hyperlink ref="J31" location="Summary!A1" display="Summary"/>
    <hyperlink ref="J32" location="'Shareholding Pattern'!A1" display="Shareholding Pattern"/>
    <hyperlink ref="J29" location="GeneralInfo!A1" display="General Info"/>
    <hyperlink ref="F7:I7" location="Index!D15" display="Overview"/>
    <hyperlink ref="F8:I8" location="Index!D20" display="Before you begin"/>
    <hyperlink ref="F9:I9" location="Index!D28" display="Index"/>
    <hyperlink ref="F12:I12" location="Index!D50" display="Fill up the Shareholding Pattern"/>
    <hyperlink ref="F10" location="Index!D34" display="Import XBRL file"/>
    <hyperlink ref="F10:I10" location="Index!D35" display="Import XBRL file"/>
    <hyperlink ref="F11:I11" location="Index!D40" display="Steps for filing Shareholding Pattern"/>
    <hyperlink ref="J33" location="'Annexure B'!A1" display="Annexure B"/>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XFC29"/>
  <sheetViews>
    <sheetView showGridLines="0" topLeftCell="D4" workbookViewId="0">
      <selection activeCell="F17" sqref="F17"/>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34" t="s">
        <v>90</v>
      </c>
      <c r="F5" s="435"/>
      <c r="S5" t="s">
        <v>445</v>
      </c>
    </row>
    <row r="6" spans="5:24" ht="20.100000000000001" customHeight="1">
      <c r="E6" s="15" t="s">
        <v>106</v>
      </c>
      <c r="F6" s="239" t="s">
        <v>863</v>
      </c>
    </row>
    <row r="7" spans="5:24" ht="20.100000000000001" customHeight="1">
      <c r="E7" s="15" t="s">
        <v>450</v>
      </c>
      <c r="F7" s="239" t="s">
        <v>864</v>
      </c>
      <c r="M7" t="s">
        <v>356</v>
      </c>
      <c r="X7" t="s">
        <v>93</v>
      </c>
    </row>
    <row r="8" spans="5:24" ht="20.100000000000001" customHeight="1">
      <c r="E8" s="15" t="s">
        <v>451</v>
      </c>
      <c r="F8" s="239" t="s">
        <v>864</v>
      </c>
      <c r="M8" t="s">
        <v>357</v>
      </c>
      <c r="X8" t="s">
        <v>104</v>
      </c>
    </row>
    <row r="9" spans="5:24" ht="20.100000000000001" customHeight="1">
      <c r="E9" s="15" t="s">
        <v>452</v>
      </c>
      <c r="F9" s="239" t="s">
        <v>865</v>
      </c>
      <c r="M9" t="s">
        <v>358</v>
      </c>
    </row>
    <row r="10" spans="5:24" ht="20.100000000000001" customHeight="1">
      <c r="E10" s="15" t="s">
        <v>105</v>
      </c>
      <c r="F10" s="239" t="s">
        <v>866</v>
      </c>
      <c r="M10" t="s">
        <v>446</v>
      </c>
    </row>
    <row r="11" spans="5:24" ht="20.100000000000001" customHeight="1">
      <c r="E11" s="15" t="s">
        <v>442</v>
      </c>
      <c r="F11" s="172" t="s">
        <v>104</v>
      </c>
    </row>
    <row r="12" spans="5:24" ht="20.100000000000001" customHeight="1">
      <c r="E12" s="15" t="s">
        <v>91</v>
      </c>
      <c r="F12" s="172" t="s">
        <v>94</v>
      </c>
    </row>
    <row r="13" spans="5:24" ht="20.100000000000001" customHeight="1">
      <c r="E13" s="15" t="s">
        <v>222</v>
      </c>
      <c r="F13" s="172" t="s">
        <v>98</v>
      </c>
      <c r="R13" s="205"/>
    </row>
    <row r="14" spans="5:24" ht="27" customHeight="1">
      <c r="E14" s="15" t="s">
        <v>443</v>
      </c>
      <c r="F14" s="239" t="s">
        <v>867</v>
      </c>
      <c r="R14" s="206"/>
    </row>
    <row r="15" spans="5:24" ht="36.75" customHeight="1">
      <c r="E15" s="16" t="s">
        <v>92</v>
      </c>
      <c r="F15" s="369" t="s">
        <v>576</v>
      </c>
      <c r="G15" s="169"/>
      <c r="I15" s="206"/>
      <c r="S15" s="206"/>
    </row>
    <row r="16" spans="5:24" ht="22.5" customHeight="1">
      <c r="E16" s="15" t="s">
        <v>227</v>
      </c>
      <c r="F16" s="365" t="str">
        <f>IF(F13=S1,M7,IF(F13=S2,M8,IF(F13=S3,M9,IF(F13=S4,M8,IF(F13=S5,M8,"")))))</f>
        <v>Regulation 31 (1) (b)</v>
      </c>
    </row>
    <row r="17" spans="4:6" s="17" customFormat="1" ht="28.5" customHeight="1">
      <c r="E17" s="15" t="s">
        <v>645</v>
      </c>
      <c r="F17" s="239" t="s">
        <v>104</v>
      </c>
    </row>
    <row r="18" spans="4:6" s="17" customFormat="1" ht="21" hidden="1">
      <c r="E18" s="433"/>
      <c r="F18" s="433"/>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n8L1WfppaBTpGqQlzRZhmuryVhrDdm2uwxJE2keMBHfaH2Ei8JK8/BxK+o+Gu/C1Ob/6c08hZ+GATj4Krx3Bxg==" saltValue="6w0Z3xa7MAJfVgyW5roY2A==" spinCount="100000" sheet="1" objects="1" scenarios="1"/>
  <dataConsolidate/>
  <mergeCells count="2">
    <mergeCell ref="E18:F18"/>
    <mergeCell ref="E5:F5"/>
  </mergeCells>
  <dataValidations count="8">
    <dataValidation type="list" allowBlank="1" showInputMessage="1" showErrorMessage="1" sqref="F21:F26">
      <formula1>$U$1:$U$2</formula1>
    </dataValidation>
    <dataValidation allowBlank="1" showInputMessage="1" showErrorMessage="1" prompt="Enter date in DD-MM-YYYY format." sqref="F14:F15"/>
    <dataValidation type="list" allowBlank="1" showInputMessage="1" showErrorMessage="1" sqref="F12">
      <formula1>$R$1:$R$3</formula1>
    </dataValidation>
    <dataValidation type="list" allowBlank="1" showInputMessage="1" showErrorMessage="1" sqref="F13">
      <formula1>IF(F11="Yes",yy,pre)</formula1>
    </dataValidation>
    <dataValidation type="textLength" operator="equal" allowBlank="1" showInputMessage="1" showErrorMessage="1" sqref="F6">
      <formula1>6</formula1>
    </dataValidation>
    <dataValidation type="list" allowBlank="1" showInputMessage="1" showErrorMessage="1" sqref="F11 F17">
      <formula1>$X$7:$X$8</formula1>
    </dataValidation>
    <dataValidation type="custom" allowBlank="1" showInputMessage="1" showErrorMessage="1" sqref="G13">
      <formula1>IF(F11="Yes",OFFSET(R1,2,1,2,1),OFFSET(R1,1,2,3,1))</formula1>
    </dataValidation>
    <dataValidation type="textLength" operator="equal" allowBlank="1" showInputMessage="1" showErrorMessage="1" sqref="F9">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XFC16"/>
  <sheetViews>
    <sheetView showGridLines="0" topLeftCell="C7" workbookViewId="0">
      <selection activeCell="G21" sqref="G21"/>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8" t="s">
        <v>473</v>
      </c>
      <c r="G8" s="258" t="s">
        <v>453</v>
      </c>
      <c r="H8" s="258" t="s">
        <v>454</v>
      </c>
      <c r="I8" s="258" t="s">
        <v>141</v>
      </c>
    </row>
    <row r="9" spans="1:21" ht="20.100000000000001" customHeight="1">
      <c r="D9" s="22">
        <v>1</v>
      </c>
      <c r="E9" s="264" t="s">
        <v>108</v>
      </c>
      <c r="F9" s="171" t="s">
        <v>104</v>
      </c>
      <c r="G9" s="370" t="s">
        <v>104</v>
      </c>
      <c r="H9" s="370" t="s">
        <v>104</v>
      </c>
      <c r="I9" s="370" t="s">
        <v>104</v>
      </c>
      <c r="M9">
        <v>1</v>
      </c>
      <c r="N9">
        <v>1</v>
      </c>
      <c r="O9">
        <v>1</v>
      </c>
      <c r="P9">
        <v>1</v>
      </c>
      <c r="R9" t="s">
        <v>495</v>
      </c>
      <c r="S9" t="s">
        <v>496</v>
      </c>
      <c r="T9" t="s">
        <v>497</v>
      </c>
      <c r="U9" t="s">
        <v>498</v>
      </c>
    </row>
    <row r="10" spans="1:21" ht="20.100000000000001" customHeight="1">
      <c r="D10" s="23">
        <v>2</v>
      </c>
      <c r="E10" s="265" t="s">
        <v>109</v>
      </c>
      <c r="F10" s="172" t="s">
        <v>104</v>
      </c>
      <c r="G10" s="371" t="s">
        <v>104</v>
      </c>
      <c r="H10" s="371" t="s">
        <v>104</v>
      </c>
      <c r="I10" s="371" t="s">
        <v>104</v>
      </c>
      <c r="M10">
        <v>1</v>
      </c>
      <c r="N10">
        <v>1</v>
      </c>
      <c r="O10">
        <v>1</v>
      </c>
      <c r="P10">
        <v>1</v>
      </c>
      <c r="R10" t="s">
        <v>499</v>
      </c>
      <c r="S10" t="s">
        <v>500</v>
      </c>
      <c r="T10" t="s">
        <v>501</v>
      </c>
      <c r="U10" t="s">
        <v>502</v>
      </c>
    </row>
    <row r="11" spans="1:21" ht="20.100000000000001" customHeight="1">
      <c r="D11" s="23">
        <v>3</v>
      </c>
      <c r="E11" s="265" t="s">
        <v>110</v>
      </c>
      <c r="F11" s="172" t="s">
        <v>104</v>
      </c>
      <c r="G11" s="371" t="s">
        <v>104</v>
      </c>
      <c r="H11" s="371" t="s">
        <v>104</v>
      </c>
      <c r="I11" s="371" t="s">
        <v>104</v>
      </c>
      <c r="M11">
        <v>1</v>
      </c>
      <c r="N11">
        <v>1</v>
      </c>
      <c r="O11">
        <v>1</v>
      </c>
      <c r="P11">
        <v>1</v>
      </c>
      <c r="R11" t="s">
        <v>503</v>
      </c>
      <c r="S11" t="s">
        <v>504</v>
      </c>
      <c r="T11" t="s">
        <v>505</v>
      </c>
      <c r="U11" t="s">
        <v>506</v>
      </c>
    </row>
    <row r="12" spans="1:21" ht="30">
      <c r="D12" s="23">
        <v>4</v>
      </c>
      <c r="E12" s="265" t="s">
        <v>111</v>
      </c>
      <c r="F12" s="172" t="s">
        <v>104</v>
      </c>
      <c r="G12" s="371" t="s">
        <v>104</v>
      </c>
      <c r="H12" s="371" t="s">
        <v>104</v>
      </c>
      <c r="I12" s="371" t="s">
        <v>104</v>
      </c>
      <c r="M12">
        <v>1</v>
      </c>
      <c r="N12">
        <v>1</v>
      </c>
      <c r="O12">
        <v>1</v>
      </c>
      <c r="P12">
        <v>1</v>
      </c>
      <c r="R12" t="s">
        <v>507</v>
      </c>
      <c r="S12" t="s">
        <v>508</v>
      </c>
      <c r="T12" t="s">
        <v>509</v>
      </c>
      <c r="U12" t="s">
        <v>510</v>
      </c>
    </row>
    <row r="13" spans="1:21" ht="21.75" customHeight="1">
      <c r="D13" s="23">
        <v>5</v>
      </c>
      <c r="E13" s="265" t="s">
        <v>112</v>
      </c>
      <c r="F13" s="172" t="s">
        <v>104</v>
      </c>
      <c r="G13" s="371" t="s">
        <v>104</v>
      </c>
      <c r="H13" s="372" t="s">
        <v>104</v>
      </c>
      <c r="I13" s="372" t="s">
        <v>104</v>
      </c>
      <c r="M13">
        <v>1</v>
      </c>
      <c r="N13">
        <v>1</v>
      </c>
      <c r="O13">
        <v>1</v>
      </c>
      <c r="P13">
        <v>1</v>
      </c>
      <c r="R13" t="s">
        <v>511</v>
      </c>
      <c r="S13" t="s">
        <v>512</v>
      </c>
      <c r="T13" t="s">
        <v>513</v>
      </c>
      <c r="U13" t="s">
        <v>514</v>
      </c>
    </row>
    <row r="14" spans="1:21" s="17" customFormat="1" ht="20.100000000000001" customHeight="1">
      <c r="A14"/>
      <c r="B14"/>
      <c r="C14"/>
      <c r="D14" s="85">
        <v>6</v>
      </c>
      <c r="E14" s="266" t="s">
        <v>113</v>
      </c>
      <c r="F14" s="259" t="s">
        <v>104</v>
      </c>
      <c r="G14" s="373" t="s">
        <v>104</v>
      </c>
      <c r="H14" s="374"/>
      <c r="I14" s="375"/>
      <c r="M14" s="17">
        <v>1</v>
      </c>
      <c r="N14" s="17">
        <v>1</v>
      </c>
      <c r="O14" s="17">
        <v>0</v>
      </c>
      <c r="P14" s="17">
        <v>0</v>
      </c>
      <c r="R14" s="17" t="s">
        <v>515</v>
      </c>
      <c r="S14" s="17" t="s">
        <v>516</v>
      </c>
      <c r="T14" s="17" t="s">
        <v>517</v>
      </c>
      <c r="U14" s="17" t="s">
        <v>518</v>
      </c>
    </row>
    <row r="15" spans="1:21" s="17" customFormat="1" ht="20.100000000000001" customHeight="1">
      <c r="A15"/>
      <c r="B15"/>
      <c r="C15"/>
      <c r="D15" s="85">
        <v>7</v>
      </c>
      <c r="E15" s="265" t="s">
        <v>381</v>
      </c>
      <c r="F15" s="309" t="s">
        <v>104</v>
      </c>
      <c r="G15" s="376" t="s">
        <v>104</v>
      </c>
      <c r="H15" s="377" t="s">
        <v>104</v>
      </c>
      <c r="I15" s="377" t="s">
        <v>104</v>
      </c>
      <c r="M15" s="17">
        <v>1</v>
      </c>
      <c r="N15" s="17">
        <v>1</v>
      </c>
      <c r="O15" s="17">
        <v>1</v>
      </c>
      <c r="P15" s="17">
        <v>1</v>
      </c>
      <c r="R15" s="17" t="s">
        <v>519</v>
      </c>
      <c r="S15" s="17" t="s">
        <v>520</v>
      </c>
      <c r="T15" s="17" t="s">
        <v>521</v>
      </c>
      <c r="U15" s="17" t="s">
        <v>522</v>
      </c>
    </row>
    <row r="16" spans="1:21" ht="21" customHeight="1">
      <c r="D16" s="24">
        <v>8</v>
      </c>
      <c r="E16" s="267" t="s">
        <v>599</v>
      </c>
      <c r="F16" s="310" t="s">
        <v>104</v>
      </c>
      <c r="G16" s="436"/>
      <c r="H16" s="437"/>
      <c r="I16" s="438"/>
      <c r="R16" s="169" t="s">
        <v>599</v>
      </c>
    </row>
  </sheetData>
  <sheetProtection algorithmName="SHA-512" hashValue="Nfz4N8NlavBbaVbLDcvQqH69lg+w7HpAvBF9hRNXI4Gt+e114EJouKO33a6stR2zzpMuiclsdAiayLUFGARdGA==" saltValue="Nlf2GGOuAfYLmjdAALIu3A==" spinCount="100000" sheet="1" objects="1" scenarios="1"/>
  <mergeCells count="1">
    <mergeCell ref="G16:I16"/>
  </mergeCells>
  <dataValidations count="1">
    <dataValidation type="list" allowBlank="1" showInputMessage="1" showErrorMessage="1" sqref="F9:G15 H9:I13 H15:I15 F16">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XFC18"/>
  <sheetViews>
    <sheetView showGridLines="0" topLeftCell="P6" zoomScale="90" zoomScaleNormal="90" workbookViewId="0">
      <selection activeCell="Z16" sqref="Z16"/>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712</v>
      </c>
      <c r="AA2" t="s">
        <v>714</v>
      </c>
      <c r="AB2" t="s">
        <v>713</v>
      </c>
    </row>
    <row r="3" spans="5:28" hidden="1"/>
    <row r="4" spans="5:28" hidden="1"/>
    <row r="5" spans="5:28" hidden="1"/>
    <row r="8" spans="5:28" ht="30" customHeight="1">
      <c r="E8" s="445" t="s">
        <v>146</v>
      </c>
      <c r="F8" s="446"/>
      <c r="G8" s="446"/>
      <c r="H8" s="446"/>
      <c r="I8" s="446"/>
      <c r="J8" s="446"/>
      <c r="K8" s="446"/>
      <c r="L8" s="446"/>
      <c r="M8" s="446"/>
      <c r="N8" s="446"/>
      <c r="O8" s="446"/>
      <c r="P8" s="446"/>
      <c r="Q8" s="446"/>
      <c r="R8" s="446"/>
      <c r="S8" s="446"/>
      <c r="T8" s="446"/>
      <c r="U8" s="446"/>
      <c r="V8" s="446"/>
      <c r="W8" s="446"/>
      <c r="X8" s="446"/>
      <c r="Y8" s="446"/>
      <c r="Z8" s="446"/>
      <c r="AA8" s="446"/>
      <c r="AB8" s="447"/>
    </row>
    <row r="9" spans="5:28" ht="22.5" customHeight="1">
      <c r="E9" s="448" t="s">
        <v>374</v>
      </c>
      <c r="F9" s="449"/>
      <c r="G9" s="449"/>
      <c r="H9" s="449"/>
      <c r="I9" s="449"/>
      <c r="J9" s="449"/>
      <c r="K9" s="449"/>
      <c r="L9" s="449"/>
      <c r="M9" s="449"/>
      <c r="N9" s="449"/>
      <c r="O9" s="449"/>
      <c r="P9" s="449"/>
      <c r="Q9" s="449"/>
      <c r="R9" s="449"/>
      <c r="S9" s="449"/>
      <c r="T9" s="449"/>
      <c r="U9" s="449"/>
      <c r="V9" s="449"/>
      <c r="W9" s="449"/>
      <c r="X9" s="449"/>
      <c r="Y9" s="449"/>
      <c r="Z9" s="449"/>
      <c r="AA9" s="449"/>
      <c r="AB9" s="450"/>
    </row>
    <row r="10" spans="5:28" ht="27" customHeight="1">
      <c r="E10" s="439" t="s">
        <v>132</v>
      </c>
      <c r="F10" s="439" t="s">
        <v>133</v>
      </c>
      <c r="G10" s="439" t="s">
        <v>2</v>
      </c>
      <c r="H10" s="439" t="s">
        <v>3</v>
      </c>
      <c r="I10" s="439" t="s">
        <v>4</v>
      </c>
      <c r="J10" s="439" t="s">
        <v>5</v>
      </c>
      <c r="K10" s="439" t="s">
        <v>6</v>
      </c>
      <c r="L10" s="439" t="s">
        <v>7</v>
      </c>
      <c r="M10" s="454" t="s">
        <v>134</v>
      </c>
      <c r="N10" s="455"/>
      <c r="O10" s="455"/>
      <c r="P10" s="456"/>
      <c r="Q10" s="439" t="s">
        <v>9</v>
      </c>
      <c r="R10" s="457" t="s">
        <v>447</v>
      </c>
      <c r="S10" s="439" t="s">
        <v>116</v>
      </c>
      <c r="T10" s="439" t="s">
        <v>11</v>
      </c>
      <c r="U10" s="441" t="s">
        <v>12</v>
      </c>
      <c r="V10" s="442"/>
      <c r="W10" s="441" t="s">
        <v>13</v>
      </c>
      <c r="X10" s="442"/>
      <c r="Y10" s="439" t="s">
        <v>14</v>
      </c>
      <c r="Z10" s="451" t="s">
        <v>707</v>
      </c>
      <c r="AA10" s="452"/>
      <c r="AB10" s="453"/>
    </row>
    <row r="11" spans="5:28" ht="24" customHeight="1">
      <c r="E11" s="440"/>
      <c r="F11" s="440"/>
      <c r="G11" s="440"/>
      <c r="H11" s="440"/>
      <c r="I11" s="440"/>
      <c r="J11" s="440"/>
      <c r="K11" s="440"/>
      <c r="L11" s="440"/>
      <c r="M11" s="451" t="s">
        <v>328</v>
      </c>
      <c r="N11" s="452"/>
      <c r="O11" s="453"/>
      <c r="P11" s="440" t="s">
        <v>135</v>
      </c>
      <c r="Q11" s="440"/>
      <c r="R11" s="457"/>
      <c r="S11" s="440"/>
      <c r="T11" s="440"/>
      <c r="U11" s="443"/>
      <c r="V11" s="444"/>
      <c r="W11" s="443"/>
      <c r="X11" s="444"/>
      <c r="Y11" s="440"/>
      <c r="Z11" s="451" t="s">
        <v>708</v>
      </c>
      <c r="AA11" s="452"/>
      <c r="AB11" s="453"/>
    </row>
    <row r="12" spans="5:28" ht="79.5" customHeight="1">
      <c r="E12" s="440"/>
      <c r="F12" s="440"/>
      <c r="G12" s="440"/>
      <c r="H12" s="440"/>
      <c r="I12" s="440"/>
      <c r="J12" s="440"/>
      <c r="K12" s="440"/>
      <c r="L12" s="440"/>
      <c r="M12" s="27" t="s">
        <v>17</v>
      </c>
      <c r="N12" s="55" t="s">
        <v>18</v>
      </c>
      <c r="O12" s="55" t="s">
        <v>19</v>
      </c>
      <c r="P12" s="440"/>
      <c r="Q12" s="440"/>
      <c r="R12" s="439"/>
      <c r="S12" s="440"/>
      <c r="T12" s="440"/>
      <c r="U12" s="27" t="s">
        <v>20</v>
      </c>
      <c r="V12" s="27" t="s">
        <v>21</v>
      </c>
      <c r="W12" s="27" t="s">
        <v>20</v>
      </c>
      <c r="X12" s="27" t="s">
        <v>21</v>
      </c>
      <c r="Y12" s="440"/>
      <c r="Z12" s="345" t="s">
        <v>709</v>
      </c>
      <c r="AA12" s="345" t="s">
        <v>710</v>
      </c>
      <c r="AB12" s="345" t="s">
        <v>711</v>
      </c>
    </row>
    <row r="13" spans="5:28" ht="20.100000000000001" customHeight="1">
      <c r="E13" s="53" t="s">
        <v>136</v>
      </c>
      <c r="F13" s="46" t="s">
        <v>137</v>
      </c>
      <c r="G13" s="65">
        <f>+IFERROR(IF(COUNT('Shareholding Pattern'!H26),('Shareholding Pattern'!H26),""),"")</f>
        <v>15</v>
      </c>
      <c r="H13" s="65">
        <f>+IFERROR(IF(COUNT('Shareholding Pattern'!I26),('Shareholding Pattern'!I26),""),"")</f>
        <v>20581832</v>
      </c>
      <c r="I13" s="65" t="str">
        <f>+IFERROR(IF(COUNT('Shareholding Pattern'!J26),('Shareholding Pattern'!J26),""),"")</f>
        <v/>
      </c>
      <c r="J13" s="65" t="str">
        <f>+IFERROR(IF(COUNT('Shareholding Pattern'!K26),('Shareholding Pattern'!K26),""),"")</f>
        <v/>
      </c>
      <c r="K13" s="65">
        <f>+IFERROR(IF(COUNT('Shareholding Pattern'!L26),('Shareholding Pattern'!L26),""),"")</f>
        <v>20581832</v>
      </c>
      <c r="L13" s="160">
        <f>+IFERROR(IF(COUNT('Shareholding Pattern'!M26),('Shareholding Pattern'!M26),""),"")</f>
        <v>41.48</v>
      </c>
      <c r="M13" s="66">
        <f>+IFERROR(IF(COUNT('Shareholding Pattern'!N26),('Shareholding Pattern'!N26),""),"")</f>
        <v>20581832</v>
      </c>
      <c r="N13" s="119" t="str">
        <f>+IFERROR(IF(COUNT('Shareholding Pattern'!O26),('Shareholding Pattern'!O26),""),"")</f>
        <v/>
      </c>
      <c r="O13" s="119">
        <f>+IFERROR(IF(COUNT('Shareholding Pattern'!P26),('Shareholding Pattern'!P26),""),"")</f>
        <v>20581832</v>
      </c>
      <c r="P13" s="160">
        <f>+IFERROR(IF(COUNT('Shareholding Pattern'!Q26),('Shareholding Pattern'!Q26),""),"")</f>
        <v>41.48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41.48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20581832</v>
      </c>
      <c r="Z13" s="346"/>
      <c r="AA13" s="347"/>
      <c r="AB13" s="348"/>
    </row>
    <row r="14" spans="5:28" ht="20.100000000000001" customHeight="1">
      <c r="E14" s="53" t="s">
        <v>138</v>
      </c>
      <c r="F14" s="45" t="s">
        <v>139</v>
      </c>
      <c r="G14" s="65">
        <f>+IFERROR(IF(COUNT('Shareholding Pattern'!H71),('Shareholding Pattern'!H71),""),"")</f>
        <v>4475</v>
      </c>
      <c r="H14" s="65">
        <f>+IFERROR(IF(COUNT('Shareholding Pattern'!I71),('Shareholding Pattern'!I71),""),"")</f>
        <v>29036068</v>
      </c>
      <c r="I14" s="65" t="str">
        <f>+IFERROR(IF(COUNT('Shareholding Pattern'!J71),('Shareholding Pattern'!J71),""),"")</f>
        <v/>
      </c>
      <c r="J14" s="65" t="str">
        <f>+IFERROR(IF(COUNT('Shareholding Pattern'!K71),('Shareholding Pattern'!K71),""),"")</f>
        <v/>
      </c>
      <c r="K14" s="65">
        <f>+IFERROR(IF(COUNT('Shareholding Pattern'!L71),('Shareholding Pattern'!L71),""),"")</f>
        <v>29036068</v>
      </c>
      <c r="L14" s="160">
        <f>+IFERROR(IF(COUNT('Shareholding Pattern'!M71),('Shareholding Pattern'!M71),""),"")</f>
        <v>58.52</v>
      </c>
      <c r="M14" s="231">
        <f>+IFERROR(IF(COUNT('Shareholding Pattern'!N71),('Shareholding Pattern'!N71),""),"")</f>
        <v>29036068</v>
      </c>
      <c r="N14" s="119" t="str">
        <f>+IFERROR(IF(COUNT('Shareholding Pattern'!O71),('Shareholding Pattern'!O71),""),"")</f>
        <v/>
      </c>
      <c r="O14" s="119">
        <f>+IFERROR(IF(COUNT('Shareholding Pattern'!P71),('Shareholding Pattern'!P71),""),"")</f>
        <v>29036068</v>
      </c>
      <c r="P14" s="160">
        <f>+IFERROR(IF(COUNT('Shareholding Pattern'!Q71),('Shareholding Pattern'!Q71),""),"")</f>
        <v>58.52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58.52</v>
      </c>
      <c r="U14" s="65" t="str">
        <f>+IFERROR(IF(COUNT('Shareholding Pattern'!V71),('Shareholding Pattern'!V71),""),"")</f>
        <v/>
      </c>
      <c r="V14" s="160" t="str">
        <f>+IFERROR(IF(COUNT('Shareholding Pattern'!W71),('Shareholding Pattern'!W71),""),"")</f>
        <v/>
      </c>
      <c r="W14" s="249"/>
      <c r="X14" s="250"/>
      <c r="Y14" s="65">
        <f>+IFERROR(IF(COUNT('Shareholding Pattern'!Z71),('Shareholding Pattern'!Z71),""),"")</f>
        <v>28763148</v>
      </c>
      <c r="Z14" s="65">
        <f>+IFERROR(IF(COUNT('Shareholding Pattern'!AA71),('Shareholding Pattern'!AA71),""),"")</f>
        <v>0</v>
      </c>
      <c r="AA14" s="65">
        <f>+IFERROR(IF(COUNT('Shareholding Pattern'!AB71),('Shareholding Pattern'!AB71),""),"")</f>
        <v>0</v>
      </c>
      <c r="AB14" s="65">
        <f>+IFERROR(IF(COUNT('Shareholding Pattern'!AC71),('Shareholding Pattern'!AC71),""),"")</f>
        <v>0</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49"/>
      <c r="AA15" s="350"/>
      <c r="AB15" s="351"/>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2"/>
      <c r="AA16" s="353"/>
      <c r="AB16" s="354"/>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5"/>
      <c r="AA17" s="356"/>
      <c r="AB17" s="357"/>
    </row>
    <row r="18" spans="5:28" ht="18.75">
      <c r="E18" s="47"/>
      <c r="F18" s="56" t="s">
        <v>19</v>
      </c>
      <c r="G18" s="67">
        <f>+IFERROR(IF(COUNT('Shareholding Pattern'!H79),('Shareholding Pattern'!H79),""),"")</f>
        <v>4490</v>
      </c>
      <c r="H18" s="67">
        <f>+IFERROR(IF(COUNT('Shareholding Pattern'!I79),('Shareholding Pattern'!I79),""),"")</f>
        <v>49617900</v>
      </c>
      <c r="I18" s="67" t="str">
        <f>+IFERROR(IF(COUNT('Shareholding Pattern'!J79),('Shareholding Pattern'!J79),""),"")</f>
        <v/>
      </c>
      <c r="J18" s="67" t="str">
        <f>+IFERROR(IF(COUNT('Shareholding Pattern'!K79),('Shareholding Pattern'!K79),""),"")</f>
        <v/>
      </c>
      <c r="K18" s="67">
        <f>+IFERROR(IF(COUNT('Shareholding Pattern'!L79),('Shareholding Pattern'!L79),""),"")</f>
        <v>49617900</v>
      </c>
      <c r="L18" s="238">
        <f>+IFERROR(IF(COUNT('Shareholding Pattern'!M79),('Shareholding Pattern'!M79),""),"")</f>
        <v>100</v>
      </c>
      <c r="M18" s="230">
        <f>+IFERROR(IF(COUNT('Shareholding Pattern'!N79),('Shareholding Pattern'!N79),""),"")</f>
        <v>49617900</v>
      </c>
      <c r="N18" s="295" t="str">
        <f>+IFERROR(IF(COUNT('Shareholding Pattern'!O79),('Shareholding Pattern'!O79),""),"")</f>
        <v/>
      </c>
      <c r="O18" s="295">
        <f>+IFERROR(IF(COUNT('Shareholding Pattern'!P79),('Shareholding Pattern'!P79),""),"")</f>
        <v>49617900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49344980</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 ref="J10:J12"/>
    <mergeCell ref="E10:E12"/>
    <mergeCell ref="F10:F12"/>
    <mergeCell ref="G10:G12"/>
    <mergeCell ref="H10:H12"/>
    <mergeCell ref="I10:I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A1:XFC83"/>
  <sheetViews>
    <sheetView showGridLines="0" topLeftCell="C7" zoomScale="90" zoomScaleNormal="90" workbookViewId="0">
      <pane xSplit="3" ySplit="5" topLeftCell="F68" activePane="bottomRight" state="frozen"/>
      <selection activeCell="C7" sqref="C7"/>
      <selection pane="topRight" activeCell="F7" sqref="F7"/>
      <selection pane="bottomLeft" activeCell="C12" sqref="C12"/>
      <selection pane="bottomRight" activeCell="F69" sqref="F69"/>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712</v>
      </c>
      <c r="AB2" s="121" t="s">
        <v>714</v>
      </c>
      <c r="AC2" s="54" t="s">
        <v>713</v>
      </c>
    </row>
    <row r="3" spans="5:58" hidden="1"/>
    <row r="4" spans="5:58" hidden="1"/>
    <row r="5" spans="5:58" hidden="1"/>
    <row r="6" spans="5:58" hidden="1"/>
    <row r="7" spans="5:58" ht="15" customHeight="1"/>
    <row r="8" spans="5:58" ht="11.25" customHeight="1"/>
    <row r="9" spans="5:58" ht="18.75" customHeight="1">
      <c r="E9" s="515" t="s">
        <v>115</v>
      </c>
      <c r="F9" s="510" t="s">
        <v>0</v>
      </c>
      <c r="G9" s="511"/>
      <c r="H9" s="487" t="s">
        <v>2</v>
      </c>
      <c r="I9" s="487" t="s">
        <v>3</v>
      </c>
      <c r="J9" s="487" t="s">
        <v>4</v>
      </c>
      <c r="K9" s="440" t="s">
        <v>5</v>
      </c>
      <c r="L9" s="440" t="s">
        <v>6</v>
      </c>
      <c r="M9" s="486" t="s">
        <v>7</v>
      </c>
      <c r="N9" s="451" t="s">
        <v>8</v>
      </c>
      <c r="O9" s="452"/>
      <c r="P9" s="452"/>
      <c r="Q9" s="453"/>
      <c r="R9" s="487" t="s">
        <v>9</v>
      </c>
      <c r="S9" s="494" t="s">
        <v>447</v>
      </c>
      <c r="T9" s="487" t="s">
        <v>116</v>
      </c>
      <c r="U9" s="503" t="s">
        <v>11</v>
      </c>
      <c r="V9" s="440" t="s">
        <v>12</v>
      </c>
      <c r="W9" s="440"/>
      <c r="X9" s="440" t="s">
        <v>13</v>
      </c>
      <c r="Y9" s="440"/>
      <c r="Z9" s="487" t="s">
        <v>14</v>
      </c>
      <c r="AA9" s="472" t="s">
        <v>707</v>
      </c>
      <c r="AB9" s="473"/>
      <c r="AC9" s="474"/>
    </row>
    <row r="10" spans="5:58" ht="28.5" customHeight="1">
      <c r="E10" s="516"/>
      <c r="F10" s="512"/>
      <c r="G10" s="513"/>
      <c r="H10" s="487"/>
      <c r="I10" s="487"/>
      <c r="J10" s="487"/>
      <c r="K10" s="440"/>
      <c r="L10" s="440"/>
      <c r="M10" s="486"/>
      <c r="N10" s="451" t="s">
        <v>15</v>
      </c>
      <c r="O10" s="452"/>
      <c r="P10" s="453"/>
      <c r="Q10" s="486" t="s">
        <v>16</v>
      </c>
      <c r="R10" s="487"/>
      <c r="S10" s="495"/>
      <c r="T10" s="487"/>
      <c r="U10" s="503"/>
      <c r="V10" s="440"/>
      <c r="W10" s="440"/>
      <c r="X10" s="440"/>
      <c r="Y10" s="440"/>
      <c r="Z10" s="487"/>
      <c r="AA10" s="451" t="s">
        <v>708</v>
      </c>
      <c r="AB10" s="452"/>
      <c r="AC10" s="453"/>
    </row>
    <row r="11" spans="5:58" ht="113.25" customHeight="1">
      <c r="E11" s="517"/>
      <c r="F11" s="441"/>
      <c r="G11" s="442"/>
      <c r="H11" s="487"/>
      <c r="I11" s="487"/>
      <c r="J11" s="487"/>
      <c r="K11" s="440"/>
      <c r="L11" s="440"/>
      <c r="M11" s="486"/>
      <c r="N11" s="55" t="s">
        <v>17</v>
      </c>
      <c r="O11" s="55" t="s">
        <v>18</v>
      </c>
      <c r="P11" s="122" t="s">
        <v>19</v>
      </c>
      <c r="Q11" s="486"/>
      <c r="R11" s="487"/>
      <c r="S11" s="496"/>
      <c r="T11" s="487"/>
      <c r="U11" s="503"/>
      <c r="V11" s="55" t="s">
        <v>20</v>
      </c>
      <c r="W11" s="55" t="s">
        <v>21</v>
      </c>
      <c r="X11" s="122" t="s">
        <v>20</v>
      </c>
      <c r="Y11" s="55" t="s">
        <v>21</v>
      </c>
      <c r="Z11" s="487"/>
      <c r="AA11" s="55" t="s">
        <v>709</v>
      </c>
      <c r="AB11" s="55" t="s">
        <v>710</v>
      </c>
      <c r="AC11" s="55" t="s">
        <v>711</v>
      </c>
    </row>
    <row r="12" spans="5:58" ht="18.75" customHeight="1">
      <c r="E12" s="98" t="s">
        <v>22</v>
      </c>
      <c r="F12" s="475" t="s">
        <v>23</v>
      </c>
      <c r="G12" s="476"/>
      <c r="H12" s="476"/>
      <c r="I12" s="476"/>
      <c r="J12" s="476"/>
      <c r="K12" s="476"/>
      <c r="L12" s="476"/>
      <c r="M12" s="476"/>
      <c r="N12" s="476"/>
      <c r="O12" s="476"/>
      <c r="P12" s="476"/>
      <c r="Q12" s="476"/>
      <c r="R12" s="476"/>
      <c r="S12" s="476"/>
      <c r="T12" s="476"/>
      <c r="U12" s="476"/>
      <c r="V12" s="476"/>
      <c r="W12" s="476"/>
      <c r="X12" s="476"/>
      <c r="Y12" s="476"/>
      <c r="Z12" s="476"/>
      <c r="AA12" s="476"/>
      <c r="AB12" s="476"/>
      <c r="AC12" s="477"/>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9"/>
      <c r="AA13" s="333"/>
      <c r="AB13" s="123"/>
      <c r="AC13" s="289"/>
    </row>
    <row r="14" spans="5:58" ht="20.100000000000001" customHeight="1">
      <c r="E14" s="87" t="s">
        <v>26</v>
      </c>
      <c r="F14" s="192" t="s">
        <v>27</v>
      </c>
      <c r="G14" s="190"/>
      <c r="H14" s="162">
        <f>IFERROR(IF(COUNT(IndHUF!$AD$13),IF(IndHUF!$AD$13=0,"0",IndHUF!$AD$13),""),"")</f>
        <v>15</v>
      </c>
      <c r="I14" s="280">
        <f>+IF(COUNT(IndHUF!H31),IndHUF!H31,"")</f>
        <v>20581832</v>
      </c>
      <c r="J14" s="280" t="str">
        <f>+IF(COUNT(IndHUF!I31),IndHUF!I31,"")</f>
        <v/>
      </c>
      <c r="K14" s="111" t="str">
        <f>+IF(COUNT(IndHUF!J31),IndHUF!J31,"")</f>
        <v/>
      </c>
      <c r="L14" s="111">
        <f>+IF(COUNT(IndHUF!K31),IndHUF!K31,"")</f>
        <v>20581832</v>
      </c>
      <c r="M14" s="144">
        <f>+IFERROR(IF(COUNT(L14),ROUND(L14/'Shareholding Pattern'!$L$78*100,2),""),0)</f>
        <v>41.48</v>
      </c>
      <c r="N14" s="161">
        <f>+IF(COUNT(+IndHUF!M31),SUM(+IndHUF!M31),"")</f>
        <v>20581832</v>
      </c>
      <c r="O14" s="161" t="str">
        <f>+IF(COUNT(+IndHUF!N31),SUM(+IndHUF!N31),"")</f>
        <v/>
      </c>
      <c r="P14" s="280">
        <f>+IF(COUNT(IndHUF!O31),IndHUF!O31,"")</f>
        <v>20581832</v>
      </c>
      <c r="Q14" s="144">
        <f>+IF(COUNT(IndHUF!P31),IndHUF!P31,"")</f>
        <v>41.48</v>
      </c>
      <c r="R14" s="280" t="str">
        <f>+IF(COUNT(IndHUF!Q31),IndHUF!Q31,"")</f>
        <v/>
      </c>
      <c r="S14" s="280" t="str">
        <f>+IF(COUNT(IndHUF!R31),IndHUF!R31,"")</f>
        <v/>
      </c>
      <c r="T14" s="280" t="str">
        <f>+IF(COUNT(IndHUF!S31),IndHUF!S31,"")</f>
        <v/>
      </c>
      <c r="U14" s="112">
        <f>+IFERROR(IF(COUNT(L14,T14),ROUND(SUM(L14,T14)/SUM('Shareholding Pattern'!$L$78,'Shareholding Pattern'!$T$78)*100,2),""),0)</f>
        <v>41.48</v>
      </c>
      <c r="V14" s="173" t="str">
        <f>+IF(COUNT(IndHUF!U31),IndHUF!U31,"")</f>
        <v/>
      </c>
      <c r="W14" s="157" t="str">
        <f>+IFERROR(IF(COUNT(V14),ROUND(SUM(V14)/SUM(L14)*100,2),""),0)</f>
        <v/>
      </c>
      <c r="X14" s="173" t="str">
        <f>+IF(COUNT(IndHUF!W31),IndHUF!W31,"")</f>
        <v/>
      </c>
      <c r="Y14" s="112" t="str">
        <f>+IFERROR(IF(COUNT(X14),ROUND(SUM(X14)/SUM(L14)*100,2),""),0)</f>
        <v/>
      </c>
      <c r="Z14" s="280">
        <f>+IF(COUNT(IndHUF!Y31),IndHUF!Y31,"")</f>
        <v>20581832</v>
      </c>
      <c r="AA14" s="460"/>
      <c r="AB14" s="461"/>
      <c r="AC14" s="462"/>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80" t="str">
        <f>IFERROR(IF(COUNT(CGAndSG!H16),(CGAndSG!H16),""),"")</f>
        <v/>
      </c>
      <c r="J15" s="280"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0" t="str">
        <f>IFERROR(IF(COUNT(CGAndSG!O16),(CGAndSG!O16),""),"")</f>
        <v/>
      </c>
      <c r="Q15" s="144" t="str">
        <f>IFERROR(IF(COUNT(CGAndSG!P16),(CGAndSG!P16),""),0)</f>
        <v/>
      </c>
      <c r="R15" s="280" t="str">
        <f>IFERROR(IF(COUNT(CGAndSG!Q16),(CGAndSG!Q16),""),"")</f>
        <v/>
      </c>
      <c r="S15" s="280" t="str">
        <f>IFERROR(IF(COUNT(CGAndSG!R16),(CGAndSG!R16),""),"")</f>
        <v/>
      </c>
      <c r="T15" s="280"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0" t="str">
        <f>IFERROR(IF(COUNT(CGAndSG!Y16),(CGAndSG!Y16),""),"")</f>
        <v/>
      </c>
      <c r="AA15" s="463"/>
      <c r="AB15" s="464"/>
      <c r="AC15" s="465"/>
      <c r="AH15" t="s">
        <v>193</v>
      </c>
      <c r="AR15" t="s">
        <v>167</v>
      </c>
      <c r="AX15" t="s">
        <v>193</v>
      </c>
      <c r="AZ15" t="s">
        <v>330</v>
      </c>
      <c r="BF15" t="s">
        <v>284</v>
      </c>
    </row>
    <row r="16" spans="5:58" ht="20.100000000000001" customHeight="1">
      <c r="E16" s="87" t="s">
        <v>30</v>
      </c>
      <c r="F16" s="193" t="s">
        <v>31</v>
      </c>
      <c r="H16" s="163" t="str">
        <f>IFERROR(IF(COUNT(Banks!$AD$13),IF(Banks!$AD$13=0,"0",Banks!$AD$13),""),"")</f>
        <v/>
      </c>
      <c r="I16" s="280" t="str">
        <f>IFERROR(IF(COUNT(Banks!H16),(Banks!H16),""),"")</f>
        <v/>
      </c>
      <c r="J16" s="280"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0" t="str">
        <f>IFERROR(IF(COUNT(Banks!O16),(Banks!O16),""),"")</f>
        <v/>
      </c>
      <c r="Q16" s="144" t="str">
        <f>IFERROR(IF(COUNT(Banks!P16),(Banks!P16),""),0)</f>
        <v/>
      </c>
      <c r="R16" s="280" t="str">
        <f>IFERROR(IF(COUNT(Banks!Q16),(Banks!Q16),""),"")</f>
        <v/>
      </c>
      <c r="S16" s="280" t="str">
        <f>IFERROR(IF(COUNT(Banks!R16),(Banks!R16),""),"")</f>
        <v/>
      </c>
      <c r="T16" s="280"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0" t="str">
        <f>IFERROR(IF(COUNT(Banks!Y16),(Banks!Y16),""),"")</f>
        <v/>
      </c>
      <c r="AA16" s="463"/>
      <c r="AB16" s="464"/>
      <c r="AC16" s="465"/>
      <c r="AH16" t="s">
        <v>285</v>
      </c>
      <c r="AR16" t="s">
        <v>168</v>
      </c>
      <c r="AX16" t="s">
        <v>285</v>
      </c>
      <c r="AZ16" t="s">
        <v>199</v>
      </c>
      <c r="BF16" t="s">
        <v>305</v>
      </c>
    </row>
    <row r="17" spans="5:58" ht="20.100000000000001" customHeight="1">
      <c r="E17" s="91" t="s">
        <v>32</v>
      </c>
      <c r="F17" s="194" t="s">
        <v>33</v>
      </c>
      <c r="H17" s="163" t="str">
        <f>IFERROR(IF(COUNT(OtherIND!$AG$13),IF(OtherIND!$AG$13=0,"0",OtherIND!$AG$13),""),"")</f>
        <v/>
      </c>
      <c r="I17" s="281" t="str">
        <f>IFERROR(IF(COUNT(OtherIND!J16),(OtherIND!J16),""),"")</f>
        <v/>
      </c>
      <c r="J17" s="281" t="str">
        <f>IFERROR(IF(COUNT(OtherIND!K16),(OtherIND!K16),""),"")</f>
        <v/>
      </c>
      <c r="K17" s="113" t="str">
        <f>IFERROR(IF(COUNT(OtherIND!L16),(OtherIND!L16),""),"")</f>
        <v/>
      </c>
      <c r="L17" s="113" t="str">
        <f>IFERROR(IF(COUNT(OtherIND!M16),(OtherIND!M16),""),"")</f>
        <v/>
      </c>
      <c r="M17" s="177" t="str">
        <f>+IFERROR(IF(COUNT(L17),ROUND(L17/'Shareholding Pattern'!$L$78*100,2),""),0)</f>
        <v/>
      </c>
      <c r="N17" s="232" t="str">
        <f>IFERROR(IF(COUNT(OtherIND!O16),(OtherIND!O16),""),"")</f>
        <v/>
      </c>
      <c r="O17" s="161" t="str">
        <f>IFERROR(IF(COUNT(OtherIND!P16),(OtherIND!P16),""),"")</f>
        <v/>
      </c>
      <c r="P17" s="281" t="str">
        <f>IFERROR(IF(COUNT(OtherIND!Q16),(OtherIND!Q16),""),"")</f>
        <v/>
      </c>
      <c r="Q17" s="177" t="str">
        <f>IFERROR(IF(COUNT(OtherIND!R16),(OtherIND!R16),""),0)</f>
        <v/>
      </c>
      <c r="R17" s="281" t="str">
        <f>IFERROR(IF(COUNT(OtherIND!S16),(OtherIND!S16),""),"")</f>
        <v/>
      </c>
      <c r="S17" s="281" t="str">
        <f>IFERROR(IF(COUNT(OtherIND!T16),(OtherIND!T16),""),"")</f>
        <v/>
      </c>
      <c r="T17" s="281" t="str">
        <f>IFERROR(IF(COUNT(OtherIND!U16),(OtherIND!U16),""),"")</f>
        <v/>
      </c>
      <c r="U17" s="114" t="str">
        <f>+IFERROR(IF(COUNT(L17,T17),ROUND(SUM(L17,T17)/SUM('Shareholding Pattern'!$L$78,'Shareholding Pattern'!$T$78)*100,2),""),0)</f>
        <v/>
      </c>
      <c r="V17" s="173" t="str">
        <f>IFERROR(IF(COUNT(OtherIND!W16),(OtherIND!W16),""),"")</f>
        <v/>
      </c>
      <c r="W17" s="184" t="str">
        <f t="shared" si="0"/>
        <v/>
      </c>
      <c r="X17" s="173" t="str">
        <f>IFERROR(IF(COUNT(OtherIND!Y16),(OtherIND!Y16),""),"")</f>
        <v/>
      </c>
      <c r="Y17" s="114" t="str">
        <f t="shared" si="1"/>
        <v/>
      </c>
      <c r="Z17" s="281" t="str">
        <f>IFERROR(IF(COUNT(OtherIND!AA16),(OtherIND!AA16),""),"")</f>
        <v/>
      </c>
      <c r="AA17" s="463"/>
      <c r="AB17" s="464"/>
      <c r="AC17" s="465"/>
      <c r="AH17" t="s">
        <v>286</v>
      </c>
      <c r="AR17" t="s">
        <v>169</v>
      </c>
      <c r="AX17" t="s">
        <v>286</v>
      </c>
      <c r="AZ17" t="s">
        <v>332</v>
      </c>
      <c r="BF17" t="s">
        <v>315</v>
      </c>
    </row>
    <row r="18" spans="5:58" ht="20.100000000000001" customHeight="1">
      <c r="E18" s="484" t="s">
        <v>35</v>
      </c>
      <c r="F18" s="484"/>
      <c r="G18" s="484"/>
      <c r="H18" s="52">
        <f>+IFERROR(IF(COUNT(H14:H17),ROUND(SUM(H14:H17),0),""),"")</f>
        <v>15</v>
      </c>
      <c r="I18" s="52">
        <f t="shared" ref="I18:Z18" si="2">+IFERROR(IF(COUNT(I14:I17),ROUND(SUM(I14:I17),0),""),"")</f>
        <v>20581832</v>
      </c>
      <c r="J18" s="52" t="str">
        <f t="shared" si="2"/>
        <v/>
      </c>
      <c r="K18" s="4" t="str">
        <f t="shared" si="2"/>
        <v/>
      </c>
      <c r="L18" s="52">
        <f t="shared" si="2"/>
        <v>20581832</v>
      </c>
      <c r="M18" s="146">
        <f>+IFERROR(IF(COUNT(L18),ROUND(L18/'Shareholding Pattern'!$L$78*100,2),""),0)</f>
        <v>41.48</v>
      </c>
      <c r="N18" s="119">
        <f t="shared" si="2"/>
        <v>20581832</v>
      </c>
      <c r="O18" s="119" t="str">
        <f t="shared" si="2"/>
        <v/>
      </c>
      <c r="P18" s="52">
        <f t="shared" si="2"/>
        <v>20581832</v>
      </c>
      <c r="Q18" s="154">
        <f>IFERROR(IF(COUNT(P18),ROUND(P18/$P$79*100,2),""),0)</f>
        <v>41.48</v>
      </c>
      <c r="R18" s="52" t="str">
        <f t="shared" si="2"/>
        <v/>
      </c>
      <c r="S18" s="52" t="str">
        <f t="shared" si="2"/>
        <v/>
      </c>
      <c r="T18" s="52" t="str">
        <f t="shared" si="2"/>
        <v/>
      </c>
      <c r="U18" s="115">
        <f>+IFERROR(IF(COUNT(L18,T18),ROUND(SUM(L18,T18)/SUM('Shareholding Pattern'!$L$78,'Shareholding Pattern'!$T$78)*100,2),""),0)</f>
        <v>41.48</v>
      </c>
      <c r="V18" s="52" t="str">
        <f t="shared" si="2"/>
        <v/>
      </c>
      <c r="W18" s="158" t="str">
        <f>+IFERROR(IF(COUNT(V18),ROUND(SUM(V18)/SUM(L18)*100,2),""),0)</f>
        <v/>
      </c>
      <c r="X18" s="52" t="str">
        <f t="shared" si="2"/>
        <v/>
      </c>
      <c r="Y18" s="116" t="str">
        <f>+IFERROR(IF(COUNT(X18),ROUND(SUM(X18)/SUM(L18)*100,2),""),0)</f>
        <v/>
      </c>
      <c r="Z18" s="52">
        <f t="shared" si="2"/>
        <v>20581832</v>
      </c>
      <c r="AA18" s="466"/>
      <c r="AB18" s="467"/>
      <c r="AC18" s="468"/>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0"/>
      <c r="AA19" s="466"/>
      <c r="AB19" s="467"/>
      <c r="AC19" s="468"/>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63"/>
      <c r="AB20" s="464"/>
      <c r="AC20" s="465"/>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63"/>
      <c r="AB21" s="464"/>
      <c r="AC21" s="465"/>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63"/>
      <c r="AB22" s="464"/>
      <c r="AC22" s="465"/>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63"/>
      <c r="AB23" s="464"/>
      <c r="AC23" s="465"/>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63"/>
      <c r="AB24" s="464"/>
      <c r="AC24" s="465"/>
      <c r="AH24" t="s">
        <v>289</v>
      </c>
      <c r="AR24" t="s">
        <v>175</v>
      </c>
    </row>
    <row r="25" spans="5:58" ht="20.100000000000001" customHeight="1">
      <c r="E25" s="484" t="s">
        <v>43</v>
      </c>
      <c r="F25" s="484"/>
      <c r="G25" s="484"/>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2" t="str">
        <f t="shared" si="5"/>
        <v/>
      </c>
      <c r="S25" s="282"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66"/>
      <c r="AB25" s="467"/>
      <c r="AC25" s="468"/>
      <c r="AR25" t="s">
        <v>176</v>
      </c>
    </row>
    <row r="26" spans="5:58" ht="36.75" customHeight="1">
      <c r="E26" s="485" t="s">
        <v>88</v>
      </c>
      <c r="F26" s="485"/>
      <c r="G26" s="485"/>
      <c r="H26" s="136">
        <f t="shared" ref="H26:Z26" si="6">+IFERROR(IF(COUNT(H18,H25),ROUND(SUM(H18,H25),0),""),"")</f>
        <v>15</v>
      </c>
      <c r="I26" s="136">
        <f t="shared" si="6"/>
        <v>20581832</v>
      </c>
      <c r="J26" s="136" t="str">
        <f t="shared" si="6"/>
        <v/>
      </c>
      <c r="K26" s="134" t="str">
        <f t="shared" si="6"/>
        <v/>
      </c>
      <c r="L26" s="136">
        <f t="shared" si="6"/>
        <v>20581832</v>
      </c>
      <c r="M26" s="146">
        <f>+IFERROR(IF(COUNT(L26),ROUND(L26/'Shareholding Pattern'!$L$78*100,2),""),0)</f>
        <v>41.48</v>
      </c>
      <c r="N26" s="135">
        <f t="shared" si="6"/>
        <v>20581832</v>
      </c>
      <c r="O26" s="135" t="str">
        <f t="shared" si="6"/>
        <v/>
      </c>
      <c r="P26" s="136">
        <f t="shared" si="6"/>
        <v>20581832</v>
      </c>
      <c r="Q26" s="154">
        <f>IFERROR(IF(COUNT(P26),ROUND(P26/$P$79*100,2),""),0)</f>
        <v>41.48</v>
      </c>
      <c r="R26" s="282" t="str">
        <f t="shared" si="6"/>
        <v/>
      </c>
      <c r="S26" s="282" t="str">
        <f t="shared" si="6"/>
        <v/>
      </c>
      <c r="T26" s="136" t="str">
        <f t="shared" si="6"/>
        <v/>
      </c>
      <c r="U26" s="115">
        <f>+IFERROR(IF(COUNT(L26,T26),ROUND(SUM(L26,T26)/SUM('Shareholding Pattern'!$L$78,'Shareholding Pattern'!$T$78)*100,2),""),0)</f>
        <v>41.48</v>
      </c>
      <c r="V26" s="136" t="str">
        <f t="shared" si="6"/>
        <v/>
      </c>
      <c r="W26" s="158" t="str">
        <f>+IFERROR(IF(COUNT(V26),ROUND(SUM(V26)/SUM(L26)*100,2),""),0)</f>
        <v/>
      </c>
      <c r="X26" s="136" t="str">
        <f t="shared" si="6"/>
        <v/>
      </c>
      <c r="Y26" s="116" t="str">
        <f t="shared" si="4"/>
        <v/>
      </c>
      <c r="Z26" s="136">
        <f t="shared" si="6"/>
        <v>20581832</v>
      </c>
      <c r="AA26" s="469"/>
      <c r="AB26" s="470"/>
      <c r="AC26" s="471"/>
      <c r="AR26" t="s">
        <v>177</v>
      </c>
    </row>
    <row r="27" spans="5:58" ht="33" customHeight="1">
      <c r="E27" s="133"/>
      <c r="F27" s="195" t="s">
        <v>369</v>
      </c>
      <c r="M27"/>
      <c r="N27"/>
      <c r="O27"/>
      <c r="Q27"/>
      <c r="U27"/>
      <c r="V27"/>
      <c r="W27"/>
      <c r="X27"/>
      <c r="Y27"/>
    </row>
    <row r="28" spans="5:58" ht="31.5" customHeight="1">
      <c r="E28" s="96" t="s">
        <v>44</v>
      </c>
      <c r="F28" s="256" t="s">
        <v>45</v>
      </c>
      <c r="G28" s="257"/>
      <c r="H28" s="294" t="s">
        <v>449</v>
      </c>
      <c r="I28" s="283"/>
      <c r="J28" s="283"/>
      <c r="K28" s="257"/>
      <c r="L28" s="257"/>
      <c r="M28" s="257"/>
      <c r="N28" s="257"/>
      <c r="O28" s="257"/>
      <c r="P28" s="283"/>
      <c r="Q28" s="257"/>
      <c r="R28" s="283"/>
      <c r="S28" s="283"/>
      <c r="T28" s="283"/>
      <c r="U28" s="257"/>
      <c r="V28" s="257"/>
      <c r="W28" s="257"/>
      <c r="X28" s="257"/>
      <c r="Y28" s="257"/>
      <c r="Z28" s="334"/>
      <c r="AA28" s="334"/>
      <c r="AB28" s="334"/>
      <c r="AC28" s="291"/>
    </row>
    <row r="29" spans="5:58" ht="20.100000000000001" customHeight="1">
      <c r="E29" s="86" t="s">
        <v>24</v>
      </c>
      <c r="F29" s="478" t="s">
        <v>654</v>
      </c>
      <c r="G29" s="479"/>
      <c r="H29" s="479"/>
      <c r="I29" s="479"/>
      <c r="J29" s="479"/>
      <c r="K29" s="479"/>
      <c r="L29" s="479"/>
      <c r="M29" s="479"/>
      <c r="N29" s="479"/>
      <c r="O29" s="479"/>
      <c r="P29" s="479"/>
      <c r="Q29" s="479"/>
      <c r="R29" s="479"/>
      <c r="S29" s="479"/>
      <c r="T29" s="479"/>
      <c r="U29" s="479"/>
      <c r="V29" s="479"/>
      <c r="W29" s="479"/>
      <c r="X29" s="479"/>
      <c r="Y29" s="479"/>
      <c r="Z29" s="479"/>
      <c r="AA29" s="479"/>
      <c r="AB29" s="479"/>
      <c r="AC29" s="480"/>
    </row>
    <row r="30" spans="5:58" ht="20.100000000000001"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88"/>
      <c r="Y30" s="489"/>
      <c r="Z30" s="240"/>
      <c r="AA30" s="240"/>
      <c r="AB30" s="240"/>
      <c r="AC30" s="240"/>
      <c r="AH30" t="s">
        <v>290</v>
      </c>
      <c r="AR30" t="s">
        <v>271</v>
      </c>
      <c r="AX30" t="s">
        <v>290</v>
      </c>
      <c r="AZ30" t="s">
        <v>205</v>
      </c>
      <c r="BF30" t="s">
        <v>319</v>
      </c>
    </row>
    <row r="31" spans="5:58" ht="20.100000000000001"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90"/>
      <c r="Y31" s="491"/>
      <c r="Z31" s="240"/>
      <c r="AA31" s="240"/>
      <c r="AB31" s="240"/>
      <c r="AC31" s="240"/>
      <c r="AH31" t="s">
        <v>291</v>
      </c>
      <c r="AR31" t="s">
        <v>178</v>
      </c>
      <c r="AX31" t="s">
        <v>291</v>
      </c>
      <c r="AZ31" t="s">
        <v>206</v>
      </c>
      <c r="BF31" t="s">
        <v>309</v>
      </c>
    </row>
    <row r="32" spans="5:58" ht="20.100000000000001"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90"/>
      <c r="Y32" s="491"/>
      <c r="Z32" s="240"/>
      <c r="AA32" s="240"/>
      <c r="AB32" s="240"/>
      <c r="AC32" s="240"/>
      <c r="AH32" t="s">
        <v>798</v>
      </c>
      <c r="AR32" t="s">
        <v>179</v>
      </c>
      <c r="AX32" t="s">
        <v>798</v>
      </c>
      <c r="AZ32" t="s">
        <v>207</v>
      </c>
      <c r="BF32" t="s">
        <v>310</v>
      </c>
    </row>
    <row r="33" spans="5:58" ht="20.100000000000001"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90"/>
      <c r="Y33" s="491"/>
      <c r="Z33" s="240"/>
      <c r="AA33" s="240"/>
      <c r="AB33" s="240"/>
      <c r="AC33" s="240"/>
      <c r="AH33" t="s">
        <v>294</v>
      </c>
      <c r="AR33" t="s">
        <v>718</v>
      </c>
      <c r="AX33" t="s">
        <v>294</v>
      </c>
      <c r="AZ33" t="s">
        <v>744</v>
      </c>
      <c r="BF33" t="s">
        <v>743</v>
      </c>
    </row>
    <row r="34" spans="5:58" ht="20.100000000000001"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90"/>
      <c r="Y34" s="491"/>
      <c r="Z34" s="240"/>
      <c r="AA34" s="240"/>
      <c r="AB34" s="240"/>
      <c r="AC34" s="240"/>
      <c r="AH34" t="s">
        <v>295</v>
      </c>
      <c r="AR34" t="s">
        <v>181</v>
      </c>
      <c r="AX34" t="s">
        <v>295</v>
      </c>
      <c r="AZ34" t="s">
        <v>209</v>
      </c>
      <c r="BF34" t="s">
        <v>312</v>
      </c>
    </row>
    <row r="35" spans="5:58" ht="20.100000000000001"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90"/>
      <c r="Y35" s="491"/>
      <c r="Z35" s="240"/>
      <c r="AA35" s="240"/>
      <c r="AB35" s="240"/>
      <c r="AC35" s="240"/>
      <c r="AH35" t="s">
        <v>296</v>
      </c>
      <c r="AR35" t="s">
        <v>182</v>
      </c>
      <c r="AX35" t="s">
        <v>296</v>
      </c>
      <c r="AZ35" t="s">
        <v>210</v>
      </c>
      <c r="BF35" t="s">
        <v>313</v>
      </c>
    </row>
    <row r="36" spans="5:58" ht="20.100000000000001" customHeight="1">
      <c r="E36" s="88" t="s">
        <v>51</v>
      </c>
      <c r="F36" s="318" t="s">
        <v>651</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90"/>
      <c r="Y36" s="491"/>
      <c r="Z36" s="240"/>
      <c r="AA36" s="240"/>
      <c r="AB36" s="240"/>
      <c r="AC36" s="240"/>
      <c r="AH36" t="s">
        <v>825</v>
      </c>
      <c r="AR36" t="s">
        <v>719</v>
      </c>
      <c r="AX36" t="s">
        <v>825</v>
      </c>
      <c r="AZ36" t="s">
        <v>746</v>
      </c>
      <c r="BF36" t="s">
        <v>745</v>
      </c>
    </row>
    <row r="37" spans="5:58" ht="20.100000000000001" customHeight="1">
      <c r="E37" s="88" t="s">
        <v>53</v>
      </c>
      <c r="F37" s="319" t="s">
        <v>652</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90"/>
      <c r="Y37" s="491"/>
      <c r="Z37" s="240"/>
      <c r="AA37" s="240"/>
      <c r="AB37" s="240"/>
      <c r="AC37" s="240"/>
      <c r="AH37" t="s">
        <v>826</v>
      </c>
      <c r="AR37" t="s">
        <v>720</v>
      </c>
      <c r="AX37" t="s">
        <v>826</v>
      </c>
      <c r="AZ37" t="s">
        <v>748</v>
      </c>
      <c r="BF37" t="s">
        <v>747</v>
      </c>
    </row>
    <row r="38" spans="5:58" ht="20.100000000000001" customHeight="1">
      <c r="E38" s="313"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90"/>
      <c r="Y38" s="491"/>
      <c r="Z38" s="240"/>
      <c r="AA38" s="240"/>
      <c r="AB38" s="240"/>
      <c r="AC38" s="240"/>
      <c r="AH38" t="s">
        <v>197</v>
      </c>
      <c r="AR38" t="s">
        <v>183</v>
      </c>
      <c r="AX38" t="s">
        <v>197</v>
      </c>
      <c r="AZ38" t="s">
        <v>331</v>
      </c>
      <c r="BF38" t="s">
        <v>314</v>
      </c>
    </row>
    <row r="39" spans="5:58" ht="20.100000000000001" customHeight="1">
      <c r="E39" s="88" t="s">
        <v>669</v>
      </c>
      <c r="F39" s="320" t="s">
        <v>653</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90"/>
      <c r="Y39" s="491"/>
      <c r="Z39" s="240"/>
      <c r="AA39" s="240"/>
      <c r="AB39" s="240"/>
      <c r="AC39" s="240"/>
      <c r="AH39" t="s">
        <v>653</v>
      </c>
      <c r="AR39" t="s">
        <v>721</v>
      </c>
      <c r="AX39" t="s">
        <v>653</v>
      </c>
      <c r="AZ39" t="s">
        <v>751</v>
      </c>
      <c r="BF39" t="s">
        <v>749</v>
      </c>
    </row>
    <row r="40" spans="5:58" ht="20.100000000000001" customHeight="1">
      <c r="E40" s="94" t="s">
        <v>670</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90"/>
      <c r="Y40" s="491"/>
      <c r="Z40" s="240"/>
      <c r="AA40" s="240"/>
      <c r="AB40" s="240"/>
      <c r="AC40" s="240"/>
      <c r="AH40" t="s">
        <v>297</v>
      </c>
      <c r="AR40" t="s">
        <v>722</v>
      </c>
      <c r="AX40" t="s">
        <v>297</v>
      </c>
      <c r="AZ40" t="s">
        <v>752</v>
      </c>
      <c r="BF40" t="s">
        <v>750</v>
      </c>
    </row>
    <row r="41" spans="5:58" ht="20.100000000000001" customHeight="1">
      <c r="E41" s="484" t="s">
        <v>56</v>
      </c>
      <c r="F41" s="484"/>
      <c r="G41" s="484"/>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492"/>
      <c r="Y41" s="493"/>
      <c r="Z41" s="52" t="str">
        <f>+IFERROR(IF(COUNT(Z30:Z40),ROUND(SUM(Z30:Z40),0),""),"")</f>
        <v/>
      </c>
      <c r="AA41" s="52" t="str">
        <f t="shared" ref="AA41:AC41" si="12">+IFERROR(IF(COUNT(AA30:AA40),ROUND(SUM(AA30:AA40),0),""),"")</f>
        <v/>
      </c>
      <c r="AB41" s="52" t="str">
        <f t="shared" si="12"/>
        <v/>
      </c>
      <c r="AC41" s="52" t="str">
        <f t="shared" si="12"/>
        <v/>
      </c>
      <c r="AR41" t="s">
        <v>804</v>
      </c>
    </row>
    <row r="42" spans="5:58" ht="20.100000000000001" customHeight="1">
      <c r="E42" s="86" t="s">
        <v>36</v>
      </c>
      <c r="F42" s="481" t="s">
        <v>655</v>
      </c>
      <c r="G42" s="482"/>
      <c r="H42" s="482"/>
      <c r="I42" s="482"/>
      <c r="J42" s="482"/>
      <c r="K42" s="482"/>
      <c r="L42" s="482"/>
      <c r="M42" s="482"/>
      <c r="N42" s="482"/>
      <c r="O42" s="482"/>
      <c r="P42" s="482"/>
      <c r="Q42" s="482"/>
      <c r="R42" s="482"/>
      <c r="S42" s="482"/>
      <c r="T42" s="482"/>
      <c r="U42" s="482"/>
      <c r="V42" s="482"/>
      <c r="W42" s="482"/>
      <c r="X42" s="482"/>
      <c r="Y42" s="482"/>
      <c r="Z42" s="482"/>
      <c r="AA42" s="482"/>
      <c r="AB42" s="482"/>
      <c r="AC42" s="483"/>
    </row>
    <row r="43" spans="5:58" ht="20.100000000000001" customHeight="1">
      <c r="E43" s="88" t="s">
        <v>26</v>
      </c>
      <c r="F43" s="321" t="s">
        <v>656</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88"/>
      <c r="Y43" s="489"/>
      <c r="Z43" s="240"/>
      <c r="AA43" s="240"/>
      <c r="AB43" s="240"/>
      <c r="AC43" s="240"/>
      <c r="AH43" t="s">
        <v>656</v>
      </c>
      <c r="AR43" t="s">
        <v>723</v>
      </c>
      <c r="AX43" t="s">
        <v>656</v>
      </c>
      <c r="AZ43" t="s">
        <v>754</v>
      </c>
      <c r="BF43" t="s">
        <v>753</v>
      </c>
    </row>
    <row r="44" spans="5:58" ht="20.100000000000001"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90"/>
      <c r="Y44" s="491"/>
      <c r="Z44" s="240"/>
      <c r="AA44" s="240"/>
      <c r="AB44" s="240"/>
      <c r="AC44" s="240"/>
      <c r="AH44" t="s">
        <v>292</v>
      </c>
      <c r="AR44" t="s">
        <v>180</v>
      </c>
      <c r="AX44" t="s">
        <v>292</v>
      </c>
      <c r="AZ44" t="s">
        <v>208</v>
      </c>
      <c r="BF44" t="s">
        <v>311</v>
      </c>
    </row>
    <row r="45" spans="5:58" ht="20.100000000000001" customHeight="1">
      <c r="E45" s="88" t="s">
        <v>30</v>
      </c>
      <c r="F45" s="322" t="s">
        <v>652</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90"/>
      <c r="Y45" s="491"/>
      <c r="Z45" s="240"/>
      <c r="AA45" s="240"/>
      <c r="AB45" s="240"/>
      <c r="AC45" s="240"/>
      <c r="AH45" t="s">
        <v>690</v>
      </c>
      <c r="AR45" t="s">
        <v>724</v>
      </c>
      <c r="AX45" t="s">
        <v>690</v>
      </c>
      <c r="AZ45" t="s">
        <v>756</v>
      </c>
      <c r="BF45" t="s">
        <v>755</v>
      </c>
    </row>
    <row r="46" spans="5:58" ht="20.100000000000001" customHeight="1">
      <c r="E46" s="88" t="s">
        <v>32</v>
      </c>
      <c r="F46" s="198" t="s">
        <v>647</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90"/>
      <c r="Y46" s="491"/>
      <c r="Z46" s="240"/>
      <c r="AA46" s="240"/>
      <c r="AB46" s="240"/>
      <c r="AC46" s="240"/>
      <c r="AH46" t="s">
        <v>293</v>
      </c>
      <c r="AR46" t="s">
        <v>725</v>
      </c>
      <c r="AX46" t="s">
        <v>293</v>
      </c>
      <c r="AZ46" t="s">
        <v>758</v>
      </c>
      <c r="BF46" t="s">
        <v>757</v>
      </c>
    </row>
    <row r="47" spans="5:58" ht="20.100000000000001" customHeight="1">
      <c r="E47" s="88" t="s">
        <v>42</v>
      </c>
      <c r="F47" s="323" t="s">
        <v>657</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90"/>
      <c r="Y47" s="491"/>
      <c r="Z47" s="240"/>
      <c r="AA47" s="240"/>
      <c r="AB47" s="240"/>
      <c r="AC47" s="240"/>
      <c r="AH47" t="s">
        <v>693</v>
      </c>
      <c r="AR47" t="s">
        <v>726</v>
      </c>
      <c r="AX47" t="s">
        <v>693</v>
      </c>
      <c r="AZ47" t="s">
        <v>760</v>
      </c>
      <c r="BF47" t="s">
        <v>759</v>
      </c>
    </row>
    <row r="48" spans="5:58" ht="30">
      <c r="E48" s="314"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90"/>
      <c r="Y48" s="491"/>
      <c r="Z48" s="240"/>
      <c r="AA48" s="240"/>
      <c r="AB48" s="240"/>
      <c r="AC48" s="240"/>
      <c r="AH48" t="s">
        <v>797</v>
      </c>
      <c r="AR48" t="s">
        <v>184</v>
      </c>
      <c r="AX48" t="s">
        <v>797</v>
      </c>
      <c r="AZ48" t="s">
        <v>762</v>
      </c>
      <c r="BF48" t="s">
        <v>761</v>
      </c>
    </row>
    <row r="49" spans="5:58" ht="20.100000000000001" customHeight="1">
      <c r="E49" s="94" t="s">
        <v>51</v>
      </c>
      <c r="F49" s="324"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90"/>
      <c r="Y49" s="491"/>
      <c r="Z49" s="240"/>
      <c r="AA49" s="240"/>
      <c r="AB49" s="240"/>
      <c r="AC49" s="240"/>
      <c r="AH49" t="s">
        <v>827</v>
      </c>
      <c r="AR49" t="s">
        <v>727</v>
      </c>
      <c r="AX49" t="s">
        <v>827</v>
      </c>
      <c r="AZ49" t="s">
        <v>764</v>
      </c>
      <c r="BF49" t="s">
        <v>763</v>
      </c>
    </row>
    <row r="50" spans="5:58" ht="20.100000000000001" customHeight="1">
      <c r="E50" s="484" t="s">
        <v>60</v>
      </c>
      <c r="F50" s="484"/>
      <c r="G50" s="484"/>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492"/>
      <c r="Y50" s="493"/>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837</v>
      </c>
    </row>
    <row r="51" spans="5:58" ht="20.100000000000001" customHeight="1">
      <c r="E51" s="86" t="s">
        <v>671</v>
      </c>
      <c r="F51" s="481" t="s">
        <v>658</v>
      </c>
      <c r="G51" s="482"/>
      <c r="H51" s="482"/>
      <c r="I51" s="482"/>
      <c r="J51" s="482"/>
      <c r="K51" s="482"/>
      <c r="L51" s="482"/>
      <c r="M51" s="482"/>
      <c r="N51" s="482"/>
      <c r="O51" s="482"/>
      <c r="P51" s="482"/>
      <c r="Q51" s="482"/>
      <c r="R51" s="482"/>
      <c r="S51" s="482"/>
      <c r="T51" s="482"/>
      <c r="U51" s="482"/>
      <c r="V51" s="482"/>
      <c r="W51" s="482"/>
      <c r="X51" s="482"/>
      <c r="Y51" s="482"/>
      <c r="Z51" s="482"/>
      <c r="AA51" s="482"/>
      <c r="AB51" s="482"/>
      <c r="AC51" s="483"/>
    </row>
    <row r="52" spans="5:58" ht="20.100000000000001" customHeight="1">
      <c r="E52" s="315" t="s">
        <v>26</v>
      </c>
      <c r="F52" s="338" t="s">
        <v>648</v>
      </c>
      <c r="G52" s="332"/>
      <c r="H52" s="331"/>
      <c r="I52" s="240"/>
      <c r="J52" s="240"/>
      <c r="K52" s="240"/>
      <c r="L52" s="183" t="str">
        <f>+IFERROR(IF(COUNT(I52:K52),ROUND(SUM(I52:K52),0),""),"")</f>
        <v/>
      </c>
      <c r="M52" s="339"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88"/>
      <c r="Y52" s="489"/>
      <c r="Z52" s="240"/>
      <c r="AA52" s="240"/>
      <c r="AB52" s="240"/>
      <c r="AC52" s="240"/>
      <c r="AH52" t="s">
        <v>194</v>
      </c>
      <c r="AR52" t="s">
        <v>728</v>
      </c>
      <c r="AX52" t="s">
        <v>194</v>
      </c>
      <c r="AZ52" t="s">
        <v>766</v>
      </c>
      <c r="BF52" t="s">
        <v>765</v>
      </c>
    </row>
    <row r="53" spans="5:58" ht="20.100000000000001" customHeight="1">
      <c r="E53" s="316" t="s">
        <v>28</v>
      </c>
      <c r="F53" s="325" t="s">
        <v>659</v>
      </c>
      <c r="G53" s="311"/>
      <c r="H53" s="240"/>
      <c r="I53" s="240"/>
      <c r="J53" s="240"/>
      <c r="K53" s="240"/>
      <c r="L53" s="183" t="str">
        <f t="shared" ref="L53:L54" si="26">+IFERROR(IF(COUNT(I53:K53),ROUND(SUM(I53:K53),0),""),"")</f>
        <v/>
      </c>
      <c r="M53" s="339"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90"/>
      <c r="Y53" s="491"/>
      <c r="Z53" s="240"/>
      <c r="AA53" s="240"/>
      <c r="AB53" s="240"/>
      <c r="AC53" s="240"/>
      <c r="AH53" t="s">
        <v>828</v>
      </c>
      <c r="AR53" t="s">
        <v>729</v>
      </c>
      <c r="AX53" t="s">
        <v>828</v>
      </c>
      <c r="AZ53" t="s">
        <v>768</v>
      </c>
      <c r="BF53" t="s">
        <v>767</v>
      </c>
    </row>
    <row r="54" spans="5:58" ht="30">
      <c r="E54" s="317" t="s">
        <v>30</v>
      </c>
      <c r="F54" s="326" t="s">
        <v>660</v>
      </c>
      <c r="H54" s="240"/>
      <c r="I54" s="240"/>
      <c r="J54" s="240"/>
      <c r="K54" s="240"/>
      <c r="L54" s="340" t="str">
        <f t="shared" si="26"/>
        <v/>
      </c>
      <c r="M54" s="341" t="str">
        <f>+IFERROR(IF(COUNT(L54),ROUND(L54/'Shareholding Pattern'!$L$78*100,2),""),"")</f>
        <v/>
      </c>
      <c r="N54" s="240"/>
      <c r="O54" s="240"/>
      <c r="P54" s="327" t="str">
        <f t="shared" si="27"/>
        <v/>
      </c>
      <c r="Q54" s="342" t="str">
        <f>+IFERROR(IF(COUNT(P54),ROUND(P54/'Shareholding Pattern'!$P$79*100,2),""),"")</f>
        <v/>
      </c>
      <c r="R54" s="240"/>
      <c r="S54" s="240"/>
      <c r="T54" s="327" t="str">
        <f t="shared" si="28"/>
        <v/>
      </c>
      <c r="U54" s="328" t="str">
        <f>+IFERROR(IF(COUNT(L54,T54),ROUND(SUM(L54,T54)/SUM('Shareholding Pattern'!$L$78,'Shareholding Pattern'!$T$78)*100,2),""),"")</f>
        <v/>
      </c>
      <c r="V54" s="240"/>
      <c r="W54" s="329" t="str">
        <f t="shared" si="29"/>
        <v/>
      </c>
      <c r="X54" s="490"/>
      <c r="Y54" s="491"/>
      <c r="Z54" s="240"/>
      <c r="AA54" s="240"/>
      <c r="AB54" s="240"/>
      <c r="AC54" s="240"/>
      <c r="AH54" t="s">
        <v>829</v>
      </c>
      <c r="AR54" t="s">
        <v>730</v>
      </c>
      <c r="AX54" t="s">
        <v>829</v>
      </c>
      <c r="AZ54" t="s">
        <v>770</v>
      </c>
      <c r="BF54" t="s">
        <v>769</v>
      </c>
    </row>
    <row r="55" spans="5:58" ht="20.100000000000001" customHeight="1">
      <c r="E55" s="484" t="s">
        <v>65</v>
      </c>
      <c r="F55" s="484"/>
      <c r="G55" s="484"/>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90"/>
      <c r="Y55" s="491"/>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672</v>
      </c>
      <c r="F56" s="196" t="s">
        <v>61</v>
      </c>
      <c r="G56" s="138"/>
      <c r="H56" s="284"/>
      <c r="I56" s="284"/>
      <c r="J56" s="284"/>
      <c r="K56" s="138"/>
      <c r="L56" s="138"/>
      <c r="M56" s="139"/>
      <c r="N56" s="140"/>
      <c r="O56" s="140"/>
      <c r="P56" s="284"/>
      <c r="Q56" s="139"/>
      <c r="R56" s="284"/>
      <c r="S56" s="284"/>
      <c r="T56" s="284"/>
      <c r="U56" s="138"/>
      <c r="V56" s="140"/>
      <c r="W56" s="141"/>
      <c r="X56" s="490"/>
      <c r="Y56" s="491"/>
      <c r="Z56" s="333"/>
      <c r="AA56" s="123"/>
      <c r="AB56" s="123"/>
      <c r="AC56" s="289"/>
    </row>
    <row r="57" spans="5:58" ht="51.75" customHeight="1">
      <c r="E57" s="314" t="s">
        <v>26</v>
      </c>
      <c r="F57" s="312" t="s">
        <v>661</v>
      </c>
      <c r="H57" s="240"/>
      <c r="I57" s="240"/>
      <c r="J57" s="240"/>
      <c r="K57" s="240"/>
      <c r="L57" s="183" t="str">
        <f>+IFERROR(IF(COUNT(I57:K57),ROUND(SUM(I57:K57),0),""),"")</f>
        <v/>
      </c>
      <c r="M57" s="339"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90"/>
      <c r="Y57" s="491"/>
      <c r="Z57" s="240"/>
      <c r="AA57" s="240"/>
      <c r="AB57" s="240"/>
      <c r="AC57" s="240"/>
      <c r="AH57" t="s">
        <v>830</v>
      </c>
      <c r="AR57" t="s">
        <v>731</v>
      </c>
      <c r="AX57" t="s">
        <v>830</v>
      </c>
      <c r="AZ57" t="s">
        <v>772</v>
      </c>
      <c r="BF57" t="s">
        <v>771</v>
      </c>
    </row>
    <row r="58" spans="5:58" ht="51.75" customHeight="1">
      <c r="E58" s="314" t="s">
        <v>28</v>
      </c>
      <c r="F58" s="312" t="s">
        <v>662</v>
      </c>
      <c r="H58" s="240"/>
      <c r="I58" s="240"/>
      <c r="J58" s="240"/>
      <c r="K58" s="240"/>
      <c r="L58" s="183" t="str">
        <f t="shared" ref="L58:L69" si="40">+IFERROR(IF(COUNT(I58:K58),ROUND(SUM(I58:K58),0),""),"")</f>
        <v/>
      </c>
      <c r="M58" s="339"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90"/>
      <c r="Y58" s="491"/>
      <c r="Z58" s="240"/>
      <c r="AA58" s="240"/>
      <c r="AB58" s="240"/>
      <c r="AC58" s="240"/>
      <c r="AH58" t="s">
        <v>831</v>
      </c>
      <c r="AR58" t="s">
        <v>732</v>
      </c>
      <c r="AX58" t="s">
        <v>831</v>
      </c>
      <c r="AZ58" t="s">
        <v>774</v>
      </c>
      <c r="BF58" t="s">
        <v>773</v>
      </c>
    </row>
    <row r="59" spans="5:58" ht="51.75" customHeight="1">
      <c r="E59" s="314" t="s">
        <v>30</v>
      </c>
      <c r="F59" s="312" t="s">
        <v>663</v>
      </c>
      <c r="H59" s="240"/>
      <c r="I59" s="240"/>
      <c r="J59" s="240"/>
      <c r="K59" s="240"/>
      <c r="L59" s="183" t="str">
        <f t="shared" si="40"/>
        <v/>
      </c>
      <c r="M59" s="339"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90"/>
      <c r="Y59" s="491"/>
      <c r="Z59" s="240"/>
      <c r="AA59" s="240"/>
      <c r="AB59" s="240"/>
      <c r="AC59" s="240"/>
      <c r="AH59" t="s">
        <v>663</v>
      </c>
      <c r="AR59" t="s">
        <v>733</v>
      </c>
      <c r="AX59" t="s">
        <v>663</v>
      </c>
      <c r="AZ59" t="s">
        <v>776</v>
      </c>
      <c r="BF59" t="s">
        <v>775</v>
      </c>
    </row>
    <row r="60" spans="5:58" ht="51.75" customHeight="1">
      <c r="E60" s="314" t="s">
        <v>32</v>
      </c>
      <c r="F60" s="312" t="s">
        <v>664</v>
      </c>
      <c r="H60" s="240"/>
      <c r="I60" s="240"/>
      <c r="J60" s="240"/>
      <c r="K60" s="240"/>
      <c r="L60" s="183" t="str">
        <f t="shared" si="40"/>
        <v/>
      </c>
      <c r="M60" s="339"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90"/>
      <c r="Y60" s="491"/>
      <c r="Z60" s="240"/>
      <c r="AA60" s="240"/>
      <c r="AB60" s="240"/>
      <c r="AC60" s="240"/>
      <c r="AH60" t="s">
        <v>832</v>
      </c>
      <c r="AR60" t="s">
        <v>734</v>
      </c>
      <c r="AX60" t="s">
        <v>832</v>
      </c>
      <c r="AZ60" t="s">
        <v>778</v>
      </c>
      <c r="BF60" t="s">
        <v>777</v>
      </c>
    </row>
    <row r="61" spans="5:58" ht="51.75" customHeight="1">
      <c r="E61" s="314" t="s">
        <v>42</v>
      </c>
      <c r="F61" s="312" t="s">
        <v>665</v>
      </c>
      <c r="H61" s="240"/>
      <c r="I61" s="240"/>
      <c r="J61" s="240"/>
      <c r="K61" s="240"/>
      <c r="L61" s="183" t="str">
        <f t="shared" si="40"/>
        <v/>
      </c>
      <c r="M61" s="339"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90"/>
      <c r="Y61" s="491"/>
      <c r="Z61" s="240"/>
      <c r="AA61" s="240"/>
      <c r="AB61" s="240"/>
      <c r="AC61" s="240"/>
      <c r="AH61" t="s">
        <v>833</v>
      </c>
      <c r="AR61" t="s">
        <v>735</v>
      </c>
      <c r="AX61" t="s">
        <v>833</v>
      </c>
      <c r="AZ61" t="s">
        <v>780</v>
      </c>
      <c r="BF61" t="s">
        <v>779</v>
      </c>
    </row>
    <row r="62" spans="5:58" ht="51.75" customHeight="1">
      <c r="E62" s="314" t="s">
        <v>50</v>
      </c>
      <c r="F62" s="330" t="s">
        <v>666</v>
      </c>
      <c r="H62" s="240"/>
      <c r="I62" s="240"/>
      <c r="J62" s="240"/>
      <c r="K62" s="240"/>
      <c r="L62" s="183" t="str">
        <f t="shared" si="40"/>
        <v/>
      </c>
      <c r="M62" s="339"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90"/>
      <c r="Y62" s="491"/>
      <c r="Z62" s="240"/>
      <c r="AA62" s="240"/>
      <c r="AB62" s="240"/>
      <c r="AC62" s="240"/>
      <c r="AH62" t="s">
        <v>834</v>
      </c>
      <c r="AR62" t="s">
        <v>736</v>
      </c>
      <c r="AX62" t="s">
        <v>834</v>
      </c>
      <c r="AZ62" t="s">
        <v>782</v>
      </c>
      <c r="BF62" t="s">
        <v>781</v>
      </c>
    </row>
    <row r="63" spans="5:58" ht="51.75" customHeight="1">
      <c r="E63" s="314" t="s">
        <v>51</v>
      </c>
      <c r="F63" s="312" t="s">
        <v>649</v>
      </c>
      <c r="H63" s="240">
        <v>4196</v>
      </c>
      <c r="I63" s="240">
        <v>2605178</v>
      </c>
      <c r="J63" s="240"/>
      <c r="K63" s="240"/>
      <c r="L63" s="183">
        <f t="shared" si="40"/>
        <v>2605178</v>
      </c>
      <c r="M63" s="339">
        <f>+IFERROR(IF(COUNT(L63),ROUND(L63/'Shareholding Pattern'!$L$78*100,2),""),"")</f>
        <v>5.25</v>
      </c>
      <c r="N63" s="240">
        <v>2605178</v>
      </c>
      <c r="O63" s="240"/>
      <c r="P63" s="183">
        <f t="shared" si="38"/>
        <v>2605178</v>
      </c>
      <c r="Q63" s="151">
        <f>+IFERROR(IF(COUNT(P63),ROUND(P63/'Shareholding Pattern'!$P$79*100,2),""),"")</f>
        <v>5.25</v>
      </c>
      <c r="R63" s="240"/>
      <c r="S63" s="240"/>
      <c r="T63" s="183" t="str">
        <f t="shared" si="41"/>
        <v/>
      </c>
      <c r="U63" s="180">
        <f>+IFERROR(IF(COUNT(L63,T63),ROUND(SUM(L63,T63)/SUM('Shareholding Pattern'!$L$78,'Shareholding Pattern'!$T$78)*100,2),""),"")</f>
        <v>5.25</v>
      </c>
      <c r="V63" s="240"/>
      <c r="W63" s="157" t="str">
        <f t="shared" si="39"/>
        <v/>
      </c>
      <c r="X63" s="490"/>
      <c r="Y63" s="491"/>
      <c r="Z63" s="240">
        <v>2347359</v>
      </c>
      <c r="AA63" s="240">
        <v>0</v>
      </c>
      <c r="AB63" s="240">
        <v>0</v>
      </c>
      <c r="AC63" s="240">
        <v>0</v>
      </c>
      <c r="AH63" t="s">
        <v>195</v>
      </c>
      <c r="AR63" t="s">
        <v>737</v>
      </c>
      <c r="AX63" t="s">
        <v>195</v>
      </c>
      <c r="AZ63" t="s">
        <v>784</v>
      </c>
      <c r="BF63" t="s">
        <v>783</v>
      </c>
    </row>
    <row r="64" spans="5:58" ht="43.5" customHeight="1">
      <c r="E64" s="314" t="s">
        <v>53</v>
      </c>
      <c r="F64" s="199" t="s">
        <v>650</v>
      </c>
      <c r="H64" s="240">
        <v>123</v>
      </c>
      <c r="I64" s="240">
        <v>15748950</v>
      </c>
      <c r="J64" s="240"/>
      <c r="K64" s="240"/>
      <c r="L64" s="183">
        <f t="shared" si="40"/>
        <v>15748950</v>
      </c>
      <c r="M64" s="339">
        <f>+IFERROR(IF(COUNT(L64),ROUND(L64/'Shareholding Pattern'!$L$78*100,2),""),"")</f>
        <v>31.74</v>
      </c>
      <c r="N64" s="240">
        <v>15748950</v>
      </c>
      <c r="O64" s="240"/>
      <c r="P64" s="183">
        <f t="shared" si="38"/>
        <v>15748950</v>
      </c>
      <c r="Q64" s="151">
        <f>+IFERROR(IF(COUNT(P64),ROUND(P64/'Shareholding Pattern'!$P$79*100,2),""),"")</f>
        <v>31.74</v>
      </c>
      <c r="R64" s="240"/>
      <c r="S64" s="240"/>
      <c r="T64" s="183" t="str">
        <f t="shared" si="41"/>
        <v/>
      </c>
      <c r="U64" s="180">
        <f>+IFERROR(IF(COUNT(L64,T64),ROUND(SUM(L64,T64)/SUM('Shareholding Pattern'!$L$78,'Shareholding Pattern'!$T$78)*100,2),""),"")</f>
        <v>31.74</v>
      </c>
      <c r="V64" s="240"/>
      <c r="W64" s="157" t="str">
        <f t="shared" si="39"/>
        <v/>
      </c>
      <c r="X64" s="490"/>
      <c r="Y64" s="491"/>
      <c r="Z64" s="240">
        <v>15748849</v>
      </c>
      <c r="AA64" s="240">
        <v>0</v>
      </c>
      <c r="AB64" s="240">
        <v>0</v>
      </c>
      <c r="AC64" s="240">
        <v>0</v>
      </c>
      <c r="AH64" t="s">
        <v>196</v>
      </c>
      <c r="AR64" t="s">
        <v>738</v>
      </c>
      <c r="AX64" t="s">
        <v>196</v>
      </c>
      <c r="AZ64" t="s">
        <v>786</v>
      </c>
      <c r="BF64" t="s">
        <v>785</v>
      </c>
    </row>
    <row r="65" spans="5:58" ht="43.5" customHeight="1">
      <c r="E65" s="314" t="s">
        <v>55</v>
      </c>
      <c r="F65" s="199" t="s">
        <v>667</v>
      </c>
      <c r="H65" s="240">
        <v>14</v>
      </c>
      <c r="I65" s="240">
        <v>39788</v>
      </c>
      <c r="J65" s="240"/>
      <c r="K65" s="240"/>
      <c r="L65" s="183">
        <f t="shared" si="40"/>
        <v>39788</v>
      </c>
      <c r="M65" s="339">
        <f>+IFERROR(IF(COUNT(L65),ROUND(L65/'Shareholding Pattern'!$L$78*100,2),""),"")</f>
        <v>0.08</v>
      </c>
      <c r="N65" s="240">
        <v>39788</v>
      </c>
      <c r="O65" s="240"/>
      <c r="P65" s="183">
        <f t="shared" si="38"/>
        <v>39788</v>
      </c>
      <c r="Q65" s="151">
        <f>+IFERROR(IF(COUNT(P65),ROUND(P65/'Shareholding Pattern'!$P$79*100,2),""),"")</f>
        <v>0.08</v>
      </c>
      <c r="R65" s="240"/>
      <c r="S65" s="240"/>
      <c r="T65" s="183" t="str">
        <f t="shared" si="41"/>
        <v/>
      </c>
      <c r="U65" s="180">
        <f>+IFERROR(IF(COUNT(L65,T65),ROUND(SUM(L65,T65)/SUM('Shareholding Pattern'!$L$78,'Shareholding Pattern'!$T$78)*100,2),""),"")</f>
        <v>0.08</v>
      </c>
      <c r="V65" s="240"/>
      <c r="W65" s="157" t="str">
        <f t="shared" si="39"/>
        <v/>
      </c>
      <c r="X65" s="490"/>
      <c r="Y65" s="491"/>
      <c r="Z65" s="240">
        <v>39788</v>
      </c>
      <c r="AA65" s="240">
        <v>0</v>
      </c>
      <c r="AB65" s="240">
        <v>0</v>
      </c>
      <c r="AC65" s="240">
        <v>0</v>
      </c>
      <c r="AH65" t="s">
        <v>667</v>
      </c>
      <c r="AR65" t="s">
        <v>739</v>
      </c>
      <c r="AX65" t="s">
        <v>667</v>
      </c>
      <c r="AZ65" t="s">
        <v>788</v>
      </c>
      <c r="BF65" t="s">
        <v>787</v>
      </c>
    </row>
    <row r="66" spans="5:58" ht="43.5" customHeight="1">
      <c r="E66" s="314" t="s">
        <v>669</v>
      </c>
      <c r="F66" s="199" t="s">
        <v>464</v>
      </c>
      <c r="H66" s="240"/>
      <c r="I66" s="240"/>
      <c r="J66" s="240"/>
      <c r="K66" s="240"/>
      <c r="L66" s="183" t="str">
        <f t="shared" si="40"/>
        <v/>
      </c>
      <c r="M66" s="339"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90"/>
      <c r="Y66" s="491"/>
      <c r="Z66" s="240"/>
      <c r="AA66" s="240"/>
      <c r="AB66" s="240"/>
      <c r="AC66" s="240"/>
      <c r="AH66" t="s">
        <v>464</v>
      </c>
      <c r="AR66" t="s">
        <v>740</v>
      </c>
      <c r="AX66" t="s">
        <v>464</v>
      </c>
      <c r="AZ66" t="s">
        <v>790</v>
      </c>
      <c r="BF66" t="s">
        <v>789</v>
      </c>
    </row>
    <row r="67" spans="5:58" ht="43.5" customHeight="1">
      <c r="E67" s="314" t="s">
        <v>670</v>
      </c>
      <c r="F67" s="199" t="s">
        <v>668</v>
      </c>
      <c r="H67" s="240"/>
      <c r="I67" s="240"/>
      <c r="J67" s="240"/>
      <c r="K67" s="240"/>
      <c r="L67" s="183" t="str">
        <f t="shared" si="40"/>
        <v/>
      </c>
      <c r="M67" s="339"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90"/>
      <c r="Y67" s="491"/>
      <c r="Z67" s="240"/>
      <c r="AA67" s="240"/>
      <c r="AB67" s="240"/>
      <c r="AC67" s="240"/>
      <c r="AH67" t="s">
        <v>668</v>
      </c>
      <c r="AR67" t="s">
        <v>741</v>
      </c>
      <c r="AX67" t="s">
        <v>668</v>
      </c>
      <c r="AZ67" t="s">
        <v>792</v>
      </c>
      <c r="BF67" t="s">
        <v>791</v>
      </c>
    </row>
    <row r="68" spans="5:58" ht="39" customHeight="1">
      <c r="E68" s="314" t="s">
        <v>673</v>
      </c>
      <c r="F68" s="199" t="s">
        <v>440</v>
      </c>
      <c r="H68" s="240">
        <v>27</v>
      </c>
      <c r="I68" s="240">
        <v>8891904</v>
      </c>
      <c r="J68" s="240"/>
      <c r="K68" s="240"/>
      <c r="L68" s="183">
        <f t="shared" si="40"/>
        <v>8891904</v>
      </c>
      <c r="M68" s="339">
        <f>+IFERROR(IF(COUNT(L68),ROUND(L68/'Shareholding Pattern'!$L$78*100,2),""),"")</f>
        <v>17.920000000000002</v>
      </c>
      <c r="N68" s="240">
        <v>8891904</v>
      </c>
      <c r="O68" s="240"/>
      <c r="P68" s="183">
        <f t="shared" si="38"/>
        <v>8891904</v>
      </c>
      <c r="Q68" s="151">
        <f>+IFERROR(IF(COUNT(P68),ROUND(P68/'Shareholding Pattern'!$P$79*100,2),""),"")</f>
        <v>17.920000000000002</v>
      </c>
      <c r="R68" s="240"/>
      <c r="S68" s="240"/>
      <c r="T68" s="183" t="str">
        <f t="shared" si="41"/>
        <v/>
      </c>
      <c r="U68" s="180">
        <f>+IFERROR(IF(COUNT(L68,T68),ROUND(SUM(L68,T68)/SUM('Shareholding Pattern'!$L$78,'Shareholding Pattern'!$T$78)*100,2),""),"")</f>
        <v>17.920000000000002</v>
      </c>
      <c r="V68" s="240"/>
      <c r="W68" s="157" t="str">
        <f t="shared" si="39"/>
        <v/>
      </c>
      <c r="X68" s="490"/>
      <c r="Y68" s="491"/>
      <c r="Z68" s="240">
        <v>8876904</v>
      </c>
      <c r="AA68" s="240">
        <v>0</v>
      </c>
      <c r="AB68" s="240">
        <v>0</v>
      </c>
      <c r="AC68" s="240">
        <v>0</v>
      </c>
      <c r="AH68" t="s">
        <v>440</v>
      </c>
      <c r="AR68" t="s">
        <v>742</v>
      </c>
      <c r="AX68" t="s">
        <v>440</v>
      </c>
      <c r="AZ68" t="s">
        <v>794</v>
      </c>
      <c r="BF68" t="s">
        <v>793</v>
      </c>
    </row>
    <row r="69" spans="5:58" ht="20.100000000000001" customHeight="1">
      <c r="E69" s="314" t="s">
        <v>674</v>
      </c>
      <c r="F69" s="200" t="s">
        <v>33</v>
      </c>
      <c r="H69" s="240">
        <v>115</v>
      </c>
      <c r="I69" s="240">
        <v>1750248</v>
      </c>
      <c r="J69" s="240"/>
      <c r="K69" s="240"/>
      <c r="L69" s="183">
        <f t="shared" si="40"/>
        <v>1750248</v>
      </c>
      <c r="M69" s="339">
        <f>+IFERROR(IF(COUNT(L69),ROUND(L69/'Shareholding Pattern'!$L$78*100,2),""),"")</f>
        <v>3.53</v>
      </c>
      <c r="N69" s="240">
        <v>1750248</v>
      </c>
      <c r="O69" s="240"/>
      <c r="P69" s="183">
        <f t="shared" si="38"/>
        <v>1750248</v>
      </c>
      <c r="Q69" s="151">
        <f>+IFERROR(IF(COUNT(P69),ROUND(P69/'Shareholding Pattern'!$P$79*100,2),""),"")</f>
        <v>3.53</v>
      </c>
      <c r="R69" s="240"/>
      <c r="S69" s="240"/>
      <c r="T69" s="183" t="str">
        <f t="shared" si="41"/>
        <v/>
      </c>
      <c r="U69" s="180">
        <f>+IFERROR(IF(COUNT(L69,T69),ROUND(SUM(L69,T69)/SUM('Shareholding Pattern'!$L$78,'Shareholding Pattern'!$T$78)*100,2),""),"")</f>
        <v>3.53</v>
      </c>
      <c r="V69" s="240"/>
      <c r="W69" s="157" t="str">
        <f t="shared" si="39"/>
        <v/>
      </c>
      <c r="X69" s="490"/>
      <c r="Y69" s="491"/>
      <c r="Z69" s="240">
        <v>1750248</v>
      </c>
      <c r="AA69" s="240">
        <v>0</v>
      </c>
      <c r="AB69" s="240">
        <v>0</v>
      </c>
      <c r="AC69" s="240">
        <v>0</v>
      </c>
      <c r="AH69" t="s">
        <v>799</v>
      </c>
      <c r="AR69" t="s">
        <v>185</v>
      </c>
      <c r="AX69" t="s">
        <v>799</v>
      </c>
      <c r="AZ69" t="s">
        <v>796</v>
      </c>
      <c r="BF69" t="s">
        <v>795</v>
      </c>
    </row>
    <row r="70" spans="5:58" ht="20.100000000000001" customHeight="1">
      <c r="E70" s="484" t="s">
        <v>675</v>
      </c>
      <c r="F70" s="484"/>
      <c r="G70" s="484"/>
      <c r="H70" s="52">
        <f>+IFERROR(IF(COUNT(H57:H69),ROUND(SUM(H57:H69),0),""),"")</f>
        <v>4475</v>
      </c>
      <c r="I70" s="52">
        <f>+IFERROR(IF(COUNT(I57:I69),ROUND(SUM(I57:I69),0),""),"")</f>
        <v>29036068</v>
      </c>
      <c r="J70" s="52" t="str">
        <f>+IFERROR(IF(COUNT(J57:J69),ROUND(SUM(J57:J69),0),""),"")</f>
        <v/>
      </c>
      <c r="K70" s="4" t="str">
        <f>+IFERROR(IF(COUNT(K57:K69),ROUND(SUM(K57:K69),0),""),"")</f>
        <v/>
      </c>
      <c r="L70" s="164">
        <f t="shared" ref="L70:L71" si="42">+IFERROR(IF(COUNT(I70:K70),ROUND(SUM(I70:K70),0),""),"")</f>
        <v>29036068</v>
      </c>
      <c r="M70" s="148">
        <f>+IFERROR(IF(COUNT(L70),ROUND(L70/'Shareholding Pattern'!$L$78*100,2),""),"")</f>
        <v>58.52</v>
      </c>
      <c r="N70" s="119">
        <f>+IFERROR(IF(COUNT(N57:N69),ROUND(SUM(N57:N69),0),""),"")</f>
        <v>29036068</v>
      </c>
      <c r="O70" s="119" t="str">
        <f>+IFERROR(IF(COUNT(O57:O69),ROUND(SUM(O57:O69),0),""),"")</f>
        <v/>
      </c>
      <c r="P70" s="164">
        <f t="shared" ref="P70" si="43">+IFERROR(IF(COUNT(N70:O70),ROUND(SUM(N70:O70),0),""),"")</f>
        <v>29036068</v>
      </c>
      <c r="Q70" s="152">
        <f>+IFERROR(IF(COUNT(P70),ROUND(P70/'Shareholding Pattern'!$P$79*100,2),""),"")</f>
        <v>58.52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58.52</v>
      </c>
      <c r="V70" s="119" t="str">
        <f>+IFERROR(IF(COUNT(V57:V69),ROUND(SUM(V57:V69),0),""),"")</f>
        <v/>
      </c>
      <c r="W70" s="158" t="str">
        <f t="shared" si="39"/>
        <v/>
      </c>
      <c r="X70" s="490"/>
      <c r="Y70" s="491"/>
      <c r="Z70" s="52">
        <f>+IFERROR(IF(COUNT(Z57:Z69),ROUND(SUM(Z57:Z69),0),""),"")</f>
        <v>28763148</v>
      </c>
      <c r="AA70" s="52">
        <f t="shared" ref="AA70:AC70" si="45">+IFERROR(IF(COUNT(AA57:AA69),ROUND(SUM(AA57:AA69),0),""),"")</f>
        <v>0</v>
      </c>
      <c r="AB70" s="52">
        <f t="shared" si="45"/>
        <v>0</v>
      </c>
      <c r="AC70" s="52">
        <f t="shared" si="45"/>
        <v>0</v>
      </c>
      <c r="AR70" t="s">
        <v>186</v>
      </c>
    </row>
    <row r="71" spans="5:58" ht="20.100000000000001" customHeight="1">
      <c r="E71" s="485" t="s">
        <v>676</v>
      </c>
      <c r="F71" s="485"/>
      <c r="G71" s="485"/>
      <c r="H71" s="52">
        <f>+IFERROR(IF(COUNT(H41,H50,H55,H70),ROUND(SUM(H41,H50,H55,H70),0),""),"")</f>
        <v>4475</v>
      </c>
      <c r="I71" s="52">
        <f t="shared" ref="I71:K71" si="46">+IFERROR(IF(COUNT(I41,I50,I55,I70),ROUND(SUM(I41,I50,I55,I70),0),""),"")</f>
        <v>29036068</v>
      </c>
      <c r="J71" s="52" t="str">
        <f t="shared" si="46"/>
        <v/>
      </c>
      <c r="K71" s="52" t="str">
        <f t="shared" si="46"/>
        <v/>
      </c>
      <c r="L71" s="164">
        <f t="shared" si="42"/>
        <v>29036068</v>
      </c>
      <c r="M71" s="148">
        <f>+IFERROR(IF(COUNT(L71),ROUND(L71/'Shareholding Pattern'!$L$78*100,2),""),"")</f>
        <v>58.52</v>
      </c>
      <c r="N71" s="52">
        <f t="shared" ref="N71" si="47">+IFERROR(IF(COUNT(N41,N50,N55,N70),ROUND(SUM(N41,N50,N55,N70),0),""),"")</f>
        <v>29036068</v>
      </c>
      <c r="O71" s="52" t="str">
        <f t="shared" ref="O71:P71" si="48">+IFERROR(IF(COUNT(O41,O50,O55,O70),ROUND(SUM(O41,O50,O55,O70),0),""),"")</f>
        <v/>
      </c>
      <c r="P71" s="52">
        <f t="shared" si="48"/>
        <v>29036068</v>
      </c>
      <c r="Q71" s="152">
        <f>+IFERROR(IF(COUNT(P71),ROUND(P71/'Shareholding Pattern'!$P$79*100,2),""),"")</f>
        <v>58.52</v>
      </c>
      <c r="R71" s="52" t="str">
        <f t="shared" ref="R71" si="49">+IFERROR(IF(COUNT(R41,R50,R55,R70),ROUND(SUM(R41,R50,R55,R70),0),""),"")</f>
        <v/>
      </c>
      <c r="S71" s="52" t="str">
        <f t="shared" ref="S71" si="50">+IFERROR(IF(COUNT(S41,S50,S55,S70),ROUND(SUM(S41,S50,S55,S70),0),""),"")</f>
        <v/>
      </c>
      <c r="T71" s="287" t="str">
        <f t="shared" ref="T71" si="51">+IFERROR(IF(COUNT(R71:S71),ROUND(SUM(R71:S71),0),""),"")</f>
        <v/>
      </c>
      <c r="U71" s="137">
        <f>+IFERROR(IF(COUNT(L71,T71),ROUND(SUM(L71,T71)/SUM('Shareholding Pattern'!$L$78,'Shareholding Pattern'!$T$78)*100,2),""),"")</f>
        <v>58.52</v>
      </c>
      <c r="V71" s="52" t="str">
        <f t="shared" ref="V71" si="52">+IFERROR(IF(COUNT(V41,V50,V55,V70),ROUND(SUM(V41,V50,V55,V70),0),""),"")</f>
        <v/>
      </c>
      <c r="W71" s="158" t="str">
        <f t="shared" si="39"/>
        <v/>
      </c>
      <c r="X71" s="492"/>
      <c r="Y71" s="493"/>
      <c r="Z71" s="52">
        <f t="shared" ref="Z71" si="53">+IFERROR(IF(COUNT(Z41,Z50,Z55,Z70),ROUND(SUM(Z41,Z50,Z55,Z70),0),""),"")</f>
        <v>28763148</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5"/>
      <c r="I72" s="285"/>
      <c r="J72" s="285"/>
      <c r="K72" s="203"/>
      <c r="L72" s="203"/>
      <c r="M72" s="203"/>
      <c r="N72" s="203"/>
      <c r="O72" s="203"/>
      <c r="P72" s="285"/>
      <c r="Q72" s="203"/>
      <c r="R72" s="285"/>
      <c r="S72" s="285"/>
      <c r="T72" s="285"/>
      <c r="U72" s="203"/>
      <c r="V72" s="203"/>
      <c r="W72" s="203"/>
      <c r="X72" s="203"/>
      <c r="Y72" s="203"/>
      <c r="Z72" s="335"/>
      <c r="AA72" s="335"/>
      <c r="AB72" s="335"/>
      <c r="AC72" s="292"/>
    </row>
    <row r="73" spans="5:58" ht="42" customHeight="1">
      <c r="E73" s="109"/>
      <c r="F73" s="195" t="s">
        <v>371</v>
      </c>
      <c r="M73"/>
      <c r="N73"/>
      <c r="O73"/>
      <c r="Q73"/>
      <c r="U73"/>
      <c r="V73"/>
      <c r="W73"/>
      <c r="X73"/>
      <c r="Y73"/>
      <c r="Z73" s="336"/>
      <c r="AA73" s="336"/>
      <c r="AB73" s="336"/>
      <c r="AC73" s="293"/>
    </row>
    <row r="74" spans="5:58" ht="34.5" customHeight="1">
      <c r="E74" s="96" t="s">
        <v>57</v>
      </c>
      <c r="F74" s="519" t="s">
        <v>58</v>
      </c>
      <c r="G74" s="520"/>
      <c r="H74" s="520"/>
      <c r="I74" s="520"/>
      <c r="J74" s="520"/>
      <c r="K74" s="520"/>
      <c r="L74" s="520"/>
      <c r="M74" s="520"/>
      <c r="N74" s="520"/>
      <c r="O74" s="520"/>
      <c r="P74" s="520"/>
      <c r="Q74" s="520"/>
      <c r="R74" s="520"/>
      <c r="S74" s="520"/>
      <c r="T74" s="520"/>
      <c r="U74" s="520"/>
      <c r="V74" s="520"/>
      <c r="W74" s="520"/>
      <c r="X74" s="520"/>
      <c r="Y74" s="520"/>
      <c r="Z74" s="520"/>
      <c r="AA74" s="520"/>
      <c r="AB74" s="520"/>
      <c r="AC74" s="521"/>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497"/>
      <c r="Y75" s="498"/>
      <c r="Z75" s="240"/>
      <c r="AA75" s="463"/>
      <c r="AB75" s="464"/>
      <c r="AC75" s="465"/>
      <c r="AH75" t="s">
        <v>298</v>
      </c>
      <c r="AR75" t="s">
        <v>188</v>
      </c>
      <c r="AX75" t="s">
        <v>298</v>
      </c>
      <c r="AZ75" t="s">
        <v>333</v>
      </c>
      <c r="BF75" t="s">
        <v>322</v>
      </c>
    </row>
    <row r="76" spans="5:58" ht="46.5" customHeight="1">
      <c r="E76" s="97" t="s">
        <v>59</v>
      </c>
      <c r="F76" s="364" t="s">
        <v>858</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499"/>
      <c r="Y76" s="500"/>
      <c r="Z76" s="240"/>
      <c r="AA76" s="463"/>
      <c r="AB76" s="464"/>
      <c r="AC76" s="465"/>
      <c r="AH76" t="s">
        <v>198</v>
      </c>
      <c r="AR76" t="s">
        <v>189</v>
      </c>
      <c r="AX76" t="s">
        <v>198</v>
      </c>
      <c r="AZ76" t="s">
        <v>835</v>
      </c>
      <c r="BF76" t="s">
        <v>836</v>
      </c>
    </row>
    <row r="77" spans="5:58" ht="31.5" customHeight="1">
      <c r="E77" s="518" t="s">
        <v>67</v>
      </c>
      <c r="F77" s="518"/>
      <c r="G77" s="518"/>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499"/>
      <c r="Y77" s="500"/>
      <c r="Z77" s="127" t="str">
        <f t="shared" si="58"/>
        <v/>
      </c>
      <c r="AA77" s="466"/>
      <c r="AB77" s="467"/>
      <c r="AC77" s="468"/>
      <c r="AR77" t="s">
        <v>190</v>
      </c>
    </row>
    <row r="78" spans="5:58" ht="26.25" customHeight="1">
      <c r="E78" s="514" t="s">
        <v>68</v>
      </c>
      <c r="F78" s="514"/>
      <c r="G78" s="514"/>
      <c r="H78" s="127">
        <f>+IFERROR(IF(COUNT(H26,H71,H76),ROUND(SUM(H26,H71,H76),0),""),"")</f>
        <v>4490</v>
      </c>
      <c r="I78" s="127">
        <f>+IFERROR(IF(COUNT(I26,I71,I76),ROUND(SUM(I26,I71,I76),0),""),"")</f>
        <v>49617900</v>
      </c>
      <c r="J78" s="127" t="str">
        <f>+IFERROR(IF(COUNT(J26,J71,J76),ROUND(SUM(J26,J71,J76),0),""),"")</f>
        <v/>
      </c>
      <c r="K78" s="127" t="str">
        <f>+IFERROR(IF(COUNT(K26,K71,K76),ROUND(SUM(K26,K71,K76),0),""),"")</f>
        <v/>
      </c>
      <c r="L78" s="127">
        <f>+IFERROR(IF(COUNT(L26,L71,L76),ROUND(SUM(L26,L71,L76),0),""),"")</f>
        <v>49617900</v>
      </c>
      <c r="M78" s="150">
        <f>+IFERROR(IF(COUNT(L78),ROUND(L78/'Shareholding Pattern'!$L$78*100,2),""),0)</f>
        <v>100</v>
      </c>
      <c r="N78" s="131">
        <f>+IFERROR(IF(COUNT(N26,N71,N76),ROUND(SUM(N26,N71,N76),0),""),"")</f>
        <v>49617900</v>
      </c>
      <c r="O78" s="131" t="str">
        <f>+IFERROR(IF(COUNT(O26,O71,O76),ROUND(SUM(O26,O71,O76),0),""),"")</f>
        <v/>
      </c>
      <c r="P78" s="127">
        <f>+IFERROR(IF(COUNT(P26,P71,P76),ROUND(SUM(P26,P71,P76),0),""),"")</f>
        <v>49617900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501"/>
      <c r="Y78" s="502"/>
      <c r="Z78" s="127">
        <f>+IFERROR(IF(COUNT(Z26,Z71,Z76),ROUND(SUM(Z26,Z71,Z76),0),""),"")</f>
        <v>49344980</v>
      </c>
      <c r="AA78" s="127">
        <f t="shared" ref="AA78:AC78" si="59">+IFERROR(IF(COUNT(AA26,AA71,AA76),ROUND(SUM(AA26,AA71,AA76),0),""),"")</f>
        <v>0</v>
      </c>
      <c r="AB78" s="127">
        <f t="shared" si="59"/>
        <v>0</v>
      </c>
      <c r="AC78" s="127">
        <f t="shared" si="59"/>
        <v>0</v>
      </c>
    </row>
    <row r="79" spans="5:58" ht="22.5" customHeight="1">
      <c r="E79" s="514" t="s">
        <v>69</v>
      </c>
      <c r="F79" s="514"/>
      <c r="G79" s="514"/>
      <c r="H79" s="127">
        <f>+IFERROR(IF(COUNT(H26,H71,H77),ROUND(SUM(H26,H71,H77),0),""),"")</f>
        <v>4490</v>
      </c>
      <c r="I79" s="127">
        <f>+IFERROR(IF(COUNT(I26,I71,I77),ROUND(SUM(I26,I71,I77),0),""),"")</f>
        <v>49617900</v>
      </c>
      <c r="J79" s="127" t="str">
        <f>+IFERROR(IF(COUNT(J26,J71,J77),ROUND(SUM(J26,J71,J77),0),""),"")</f>
        <v/>
      </c>
      <c r="K79" s="127" t="str">
        <f>+IFERROR(IF(COUNT(K26,K71,K77),ROUND(SUM(K26,K71,K77),0),""),"")</f>
        <v/>
      </c>
      <c r="L79" s="127">
        <f>+IFERROR(IF(COUNT(L26,L71,L77),ROUND(SUM(L26,L71,L77),0),""),"")</f>
        <v>49617900</v>
      </c>
      <c r="M79" s="236">
        <f>+IFERROR(IF(COUNT(L78),ROUND(L78/'Shareholding Pattern'!$L$78*100,2),""),"")</f>
        <v>100</v>
      </c>
      <c r="N79" s="131">
        <f>+IFERROR(IF(COUNT(N26,N71,N77),ROUND(SUM(N26,N71,N77),0),""),"")</f>
        <v>49617900</v>
      </c>
      <c r="O79" s="131" t="str">
        <f>+IFERROR(IF(COUNT(O26,O71,O77),ROUND(SUM(O26,O71,O77),0),""),"")</f>
        <v/>
      </c>
      <c r="P79" s="127">
        <f>+IFERROR(IF(COUNT(P26,P71,P77),ROUND(SUM(P26,P71,P77),0),""),"")</f>
        <v>49617900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49344980</v>
      </c>
      <c r="AA79" s="127">
        <f t="shared" ref="AA79:AC79" si="60">+IFERROR(IF(COUNT(AA26,AA71,AA77),ROUND(SUM(AA26,AA71,AA77),0),""),"")</f>
        <v>0</v>
      </c>
      <c r="AB79" s="127">
        <f t="shared" si="60"/>
        <v>0</v>
      </c>
      <c r="AC79" s="127">
        <f t="shared" si="60"/>
        <v>0</v>
      </c>
      <c r="AR79" t="s">
        <v>191</v>
      </c>
    </row>
    <row r="80" spans="5:58" ht="35.1" customHeight="1">
      <c r="E80" s="504" t="s">
        <v>165</v>
      </c>
      <c r="F80" s="505"/>
      <c r="G80" s="505"/>
      <c r="H80" s="505"/>
      <c r="I80" s="505"/>
      <c r="J80" s="505"/>
      <c r="K80" s="505"/>
      <c r="L80" s="505"/>
      <c r="M80" s="506"/>
      <c r="N80" s="509"/>
      <c r="O80" s="508"/>
      <c r="P80" s="288"/>
      <c r="Q80" s="210"/>
      <c r="R80" s="286"/>
      <c r="S80" s="286"/>
      <c r="T80" s="286"/>
      <c r="U80" s="210"/>
      <c r="V80" s="210"/>
      <c r="W80" s="210"/>
      <c r="X80" s="458"/>
      <c r="Y80" s="458"/>
      <c r="Z80" s="458"/>
      <c r="AA80" s="458"/>
      <c r="AB80" s="458"/>
      <c r="AC80" s="459"/>
    </row>
    <row r="81" spans="5:29" ht="35.1" customHeight="1">
      <c r="E81" s="504" t="s">
        <v>529</v>
      </c>
      <c r="F81" s="505"/>
      <c r="G81" s="505"/>
      <c r="H81" s="505"/>
      <c r="I81" s="505"/>
      <c r="J81" s="505"/>
      <c r="K81" s="505"/>
      <c r="L81" s="505"/>
      <c r="M81" s="506"/>
      <c r="N81" s="507"/>
      <c r="O81" s="508"/>
      <c r="P81" s="288"/>
      <c r="Q81" s="210"/>
      <c r="R81" s="286"/>
      <c r="S81" s="286"/>
      <c r="T81" s="286"/>
      <c r="U81" s="210"/>
      <c r="V81" s="210"/>
      <c r="W81" s="210"/>
      <c r="X81" s="458"/>
      <c r="Y81" s="458"/>
      <c r="Z81" s="458"/>
      <c r="AA81" s="458"/>
      <c r="AB81" s="458"/>
      <c r="AC81" s="459"/>
    </row>
    <row r="82" spans="5:29" ht="35.1" customHeight="1">
      <c r="E82" s="504" t="s">
        <v>530</v>
      </c>
      <c r="F82" s="505"/>
      <c r="G82" s="505"/>
      <c r="H82" s="505"/>
      <c r="I82" s="505"/>
      <c r="J82" s="505"/>
      <c r="K82" s="505"/>
      <c r="L82" s="505"/>
      <c r="M82" s="506"/>
      <c r="N82" s="507"/>
      <c r="O82" s="508"/>
      <c r="P82" s="288"/>
      <c r="Q82" s="210"/>
      <c r="R82" s="286"/>
      <c r="S82" s="286"/>
      <c r="T82" s="286"/>
      <c r="U82" s="210"/>
      <c r="V82" s="210"/>
      <c r="W82" s="210"/>
      <c r="X82" s="458"/>
      <c r="Y82" s="458"/>
      <c r="Z82" s="458"/>
      <c r="AA82" s="458"/>
      <c r="AB82" s="458"/>
      <c r="AC82" s="459"/>
    </row>
    <row r="83" spans="5:29" ht="35.1" customHeight="1">
      <c r="E83" s="504" t="s">
        <v>531</v>
      </c>
      <c r="F83" s="505"/>
      <c r="G83" s="505"/>
      <c r="H83" s="505"/>
      <c r="I83" s="505"/>
      <c r="J83" s="505"/>
      <c r="K83" s="505"/>
      <c r="L83" s="505"/>
      <c r="M83" s="506"/>
      <c r="N83" s="509"/>
      <c r="O83" s="508"/>
      <c r="P83" s="288"/>
      <c r="Q83" s="210"/>
      <c r="R83" s="286"/>
      <c r="S83" s="286"/>
      <c r="T83" s="286"/>
      <c r="U83" s="210"/>
      <c r="V83" s="210"/>
      <c r="W83" s="210"/>
      <c r="X83" s="458"/>
      <c r="Y83" s="458"/>
      <c r="Z83" s="458"/>
      <c r="AA83" s="458"/>
      <c r="AB83" s="458"/>
      <c r="AC83" s="459"/>
    </row>
  </sheetData>
  <sheetProtection algorithmName="SHA-512" hashValue="yzboD/ITr/kwSINNchCqbFoyVO3szO+PRBawtz6CWkOXG0rjgxdiwX94AZhAOjluh2bLUvb43isj7RievRCmsA==" saltValue="RBkSzpSrxa9wzie3Czx2Qw==" spinCount="100000" sheet="1" objects="1" scenarios="1"/>
  <mergeCells count="58">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 ref="F9:G11"/>
    <mergeCell ref="E78:G78"/>
    <mergeCell ref="J9:J11"/>
    <mergeCell ref="E70:G70"/>
    <mergeCell ref="E79:G79"/>
    <mergeCell ref="E9:E11"/>
    <mergeCell ref="X82:Z82"/>
    <mergeCell ref="X83:Z83"/>
    <mergeCell ref="E81:M81"/>
    <mergeCell ref="E82:M82"/>
    <mergeCell ref="E83:M83"/>
    <mergeCell ref="N81:O81"/>
    <mergeCell ref="N82:O82"/>
    <mergeCell ref="N83:O83"/>
    <mergeCell ref="X30:Y41"/>
    <mergeCell ref="Z9:Z11"/>
    <mergeCell ref="X81:Z81"/>
    <mergeCell ref="S9:S11"/>
    <mergeCell ref="X75:Y78"/>
    <mergeCell ref="V9:W10"/>
    <mergeCell ref="X9:Y10"/>
    <mergeCell ref="U9:U11"/>
    <mergeCell ref="T9:T11"/>
    <mergeCell ref="X80:Z80"/>
    <mergeCell ref="X43:Y50"/>
    <mergeCell ref="X52:Y71"/>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s>
  <dataValidations count="8">
    <dataValidation type="whole" operator="lessThanOrEqual" allowBlank="1" showInputMessage="1" showErrorMessage="1" sqref="V75:V76 V52:V54 V57:V69 V30:V40 V43:V49">
      <formula1>I30</formula1>
    </dataValidation>
    <dataValidation type="whole" operator="lessThanOrEqual" allowBlank="1" showInputMessage="1" showErrorMessage="1" sqref="Z75:Z76 Z30:Z40 Z43:Z49 Z52:Z54 Z57:Z69">
      <formula1>L30</formula1>
    </dataValidation>
    <dataValidation type="whole" operator="greaterThanOrEqual" allowBlank="1" showInputMessage="1" showErrorMessage="1" sqref="N52:O54 R52:S54 N75:O76 R75:S76 I75:K76 I52:K54 I57:K69 N57:O69 R57:S69 R43:S49 R30:S40 N30:O40 N43:O49 I43:K49 I30:K40">
      <formula1>0</formula1>
    </dataValidation>
    <dataValidation type="whole" operator="greaterThan" allowBlank="1" showInputMessage="1" showErrorMessage="1" sqref="H52:H54 H75:H76 H57:H69 H43:H49 H30:H40">
      <formula1>0</formula1>
    </dataValidation>
    <dataValidation operator="greaterThan" allowBlank="1" showInputMessage="1" showErrorMessage="1" sqref="H20:H24 H14:H17"/>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formula1>L30</formula1>
    </dataValidation>
  </dataValidations>
  <hyperlinks>
    <hyperlink ref="F14" location="IndHUF!F12" display="Individuals/Hindu undivided Family"/>
    <hyperlink ref="F15" location="CGAndSG!F12" display="Central  Government/ State Government(s)"/>
    <hyperlink ref="F16" location="Banks!F12" display="Financial  Institutions/ Banks"/>
    <hyperlink ref="F17" location="IndHUF!F12" display="Any Other (specify)"/>
    <hyperlink ref="F20" location="Individuals!F12" display="Individuals (NonResident Individuals/ Foreign Individuals)"/>
    <hyperlink ref="F21" location="Government!F12" display="Government"/>
    <hyperlink ref="F22" location="Institutions!F12" display="Institutions"/>
    <hyperlink ref="F23" location="FPIPromoter!F12" display="Foreign Portfolio Investor"/>
    <hyperlink ref="F24" location="OtherForeign!F12" display="Any Other (specify)"/>
    <hyperlink ref="F30" location="MutuaFund!F12" display="Mutual Funds"/>
    <hyperlink ref="F31" location="VentureCap!F12" display="Venture Capital Funds"/>
    <hyperlink ref="F32" location="AIF!F12" display="Alternate Investment Funds"/>
    <hyperlink ref="F44" location="FVC!F12" display="Foreign Venture Capital Investors"/>
    <hyperlink ref="F46" location="FPI_Insti!F12" display="Foreign Portfolio Investors"/>
    <hyperlink ref="F33" location="Bank_Insti!F12" display="Financial  Institutions/ Banks"/>
    <hyperlink ref="F34" location="Insurance!F12" display="Insurance  Companies"/>
    <hyperlink ref="F35" location="Pension!F12" display="Provident Funds/ Pension Funds"/>
    <hyperlink ref="F52" location="'CG&amp;SG&amp;PI'!F12" display="Central  Government/  State  Government(s)/ President of India"/>
    <hyperlink ref="F63" location="'Indivisual(aI)'!F12" display="'Indivisual(aI)'!F12"/>
    <hyperlink ref="F64" location="'Indivisual(aII)'!F12" display="'Indivisual(aII)'!F12"/>
    <hyperlink ref="F48" location="OD!F12" display="Overseas Depositories (holding DRs) (balancing figure)"/>
    <hyperlink ref="F69" location="Other_NonInsti!F12" display="Any Other (specify)"/>
    <hyperlink ref="F75" location="DRHolder!F12" display="Custodian/DR  Holder - Name of DR Holders  (If Available)"/>
    <hyperlink ref="F72" location="PAC_Public!F12" display="Details of the shareholders acting as persons in Concert for Public"/>
    <hyperlink ref="F73" location="Unclaimed_Public!A1" display="Details of Shares which remain unclaimed for Public"/>
    <hyperlink ref="F27" location="Unclaimed_Prom!I14" display="Details of Shares which remain unclaimed for Promoter &amp; Promoter Group"/>
    <hyperlink ref="F38" location="NBFC!F12" display="NBFCs registered with RBI"/>
    <hyperlink ref="F40" location="Other_Insti!F12" display="Any Other (specify)"/>
    <hyperlink ref="F36" location="AssetReconstruct!F12" display="Asset reconstruction companies"/>
    <hyperlink ref="F37" location="'Sovereign Wealth(Domestic)'!F12" display="Sovereign Wealth Funds"/>
    <hyperlink ref="F39" location="'Other Financial Institutions'!F12" display="Other Financial Institutions"/>
    <hyperlink ref="F43" location="'Foreign Direct Investment'!F12" display="Foreign Direct Investment"/>
    <hyperlink ref="F45" location="'Sovereign Wealth(Foreign)'!F12" display="Sovereign Wealth Funds"/>
    <hyperlink ref="F47" location="'Foreign Portfolio Category II'!F12" display="Foreign Portfolio Investors Category II"/>
    <hyperlink ref="F49" location="'Other_Insti (Foreign)'!E12" display="Any Other (specify)"/>
    <hyperlink ref="F53" location="'State Government_Governor'!F12" display="State Government / Governor"/>
    <hyperlink ref="F54" location="'Shareholding by Companies'!F12" display="Shareholding by Companies or Bodies Corporate where Central / State Government is a promoter"/>
    <hyperlink ref="F57" location="'Associate companies_Subsidiar'!F12" display="Associate companies / Subsidiaries"/>
    <hyperlink ref="F58" location="'Directors and their relatives'!A1" display="Directors and their relatives (excluding independent directors and nominee directors)"/>
    <hyperlink ref="F59" location="'Key Managerial Personnel'!F12" display="Key Managerial Personnel"/>
    <hyperlink ref="F60" location="'Relatives of promoters'!F12" display="Relatives of promoters (other than ‘immediate relatives’ of promoters disclosed under ‘Promoter and Promoter Group’ category)"/>
    <hyperlink ref="F61" location="'Trusts where any person'!F12" display="Trusts where any person belonging to 'Promoter and Promoter Group' category is 'trustee', 'beneficiary', or 'author of the trust'"/>
    <hyperlink ref="F62" location="'Investor Education'!F12" display="Investor Education and Protection Fund (IEPF)"/>
    <hyperlink ref="F65" location="'Non Resident Indians (NRIs)'!A1" display="Non Resident Indians (NRIs)"/>
    <hyperlink ref="F66" location="'Foreign Nationals'!F12" display="Foreign Nationals"/>
    <hyperlink ref="F67" location="'Foreign Companies'!F12" display="Foreign Companies"/>
    <hyperlink ref="F68" location="'Bodies Corporate'!F12" display="Bodies Corporate"/>
    <hyperlink ref="F76" location="EBT!F12" display="Employee Benefit Trust / Employee Welfare Trust under SEBI (Share Based Employee Benefits and Sweat Equity) Regulations, 2021"/>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sheetPr>
  <dimension ref="A1:XFC31"/>
  <sheetViews>
    <sheetView showGridLines="0" topLeftCell="H20" zoomScale="85" zoomScaleNormal="85" workbookViewId="0">
      <selection activeCell="AA29" sqref="AA29"/>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15</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22" t="s">
        <v>119</v>
      </c>
      <c r="F9" s="522" t="s">
        <v>118</v>
      </c>
      <c r="G9" s="522" t="s">
        <v>1</v>
      </c>
      <c r="H9" s="522" t="s">
        <v>3</v>
      </c>
      <c r="I9" s="522" t="s">
        <v>4</v>
      </c>
      <c r="J9" s="522" t="s">
        <v>5</v>
      </c>
      <c r="K9" s="522" t="s">
        <v>6</v>
      </c>
      <c r="L9" s="522" t="s">
        <v>7</v>
      </c>
      <c r="M9" s="443" t="s">
        <v>8</v>
      </c>
      <c r="N9" s="523"/>
      <c r="O9" s="523"/>
      <c r="P9" s="444"/>
      <c r="Q9" s="522" t="s">
        <v>9</v>
      </c>
      <c r="R9" s="522" t="s">
        <v>447</v>
      </c>
      <c r="S9" s="522" t="s">
        <v>116</v>
      </c>
      <c r="T9" s="522" t="s">
        <v>125</v>
      </c>
      <c r="U9" s="510" t="s">
        <v>12</v>
      </c>
      <c r="V9" s="511"/>
      <c r="W9" s="510" t="s">
        <v>13</v>
      </c>
      <c r="X9" s="511"/>
      <c r="Y9" s="522" t="s">
        <v>14</v>
      </c>
      <c r="Z9" s="440" t="s">
        <v>441</v>
      </c>
      <c r="AA9" s="522" t="s">
        <v>459</v>
      </c>
    </row>
    <row r="10" spans="5:45" ht="31.5" customHeight="1">
      <c r="E10" s="457"/>
      <c r="F10" s="516"/>
      <c r="G10" s="457"/>
      <c r="H10" s="457"/>
      <c r="I10" s="457"/>
      <c r="J10" s="457"/>
      <c r="K10" s="457"/>
      <c r="L10" s="457"/>
      <c r="M10" s="443" t="s">
        <v>117</v>
      </c>
      <c r="N10" s="452"/>
      <c r="O10" s="453"/>
      <c r="P10" s="522" t="s">
        <v>16</v>
      </c>
      <c r="Q10" s="457"/>
      <c r="R10" s="457"/>
      <c r="S10" s="457"/>
      <c r="T10" s="457"/>
      <c r="U10" s="441"/>
      <c r="V10" s="442"/>
      <c r="W10" s="441"/>
      <c r="X10" s="442"/>
      <c r="Y10" s="457"/>
      <c r="Z10" s="440"/>
      <c r="AA10" s="457"/>
    </row>
    <row r="11" spans="5:45" ht="78.75" customHeight="1">
      <c r="E11" s="439"/>
      <c r="F11" s="517"/>
      <c r="G11" s="439"/>
      <c r="H11" s="439"/>
      <c r="I11" s="439"/>
      <c r="J11" s="439"/>
      <c r="K11" s="439"/>
      <c r="L11" s="439"/>
      <c r="M11" s="27" t="s">
        <v>123</v>
      </c>
      <c r="N11" s="27" t="s">
        <v>18</v>
      </c>
      <c r="O11" s="27" t="s">
        <v>19</v>
      </c>
      <c r="P11" s="439"/>
      <c r="Q11" s="439"/>
      <c r="R11" s="439"/>
      <c r="S11" s="439"/>
      <c r="T11" s="439"/>
      <c r="U11" s="27" t="s">
        <v>20</v>
      </c>
      <c r="V11" s="27" t="s">
        <v>21</v>
      </c>
      <c r="W11" s="27" t="s">
        <v>20</v>
      </c>
      <c r="X11" s="27" t="s">
        <v>21</v>
      </c>
      <c r="Y11" s="439"/>
      <c r="Z11" s="440"/>
      <c r="AA11" s="439"/>
    </row>
    <row r="12" spans="5:45" ht="16.5" customHeight="1">
      <c r="E12" s="8" t="s">
        <v>71</v>
      </c>
      <c r="F12" s="299"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f>IF(COUNT(H30:$Y$15015)=0,"",SUM(AC1:AC65547))</f>
        <v>15</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67" t="s">
        <v>868</v>
      </c>
      <c r="G15" s="368" t="s">
        <v>882</v>
      </c>
      <c r="H15" s="38">
        <v>3109091</v>
      </c>
      <c r="I15" s="38"/>
      <c r="J15" s="38"/>
      <c r="K15" s="366">
        <f t="shared" ref="K15:K29" si="0">+IFERROR(IF(COUNT(H15:J15),ROUND(SUM(H15:J15),0),""),"")</f>
        <v>3109091</v>
      </c>
      <c r="L15" s="42">
        <f>+IFERROR(IF(COUNT(K15),ROUND(K15/'Shareholding Pattern'!$L$78*100,2),""),0)</f>
        <v>6.27</v>
      </c>
      <c r="M15" s="170">
        <f t="shared" ref="M15:M29" si="1">IF(H15="","",H15)</f>
        <v>3109091</v>
      </c>
      <c r="N15" s="170"/>
      <c r="O15" s="229">
        <f t="shared" ref="O15:O29" si="2">+IFERROR(IF(COUNT(M15:N15),ROUND(SUM(M15,N15),2),""),"")</f>
        <v>3109091</v>
      </c>
      <c r="P15" s="42">
        <f>+IFERROR(IF(COUNT(O15),ROUND(O15/('Shareholding Pattern'!$P$79)*100,2),""),0)</f>
        <v>6.27</v>
      </c>
      <c r="Q15" s="38"/>
      <c r="R15" s="38"/>
      <c r="S15" s="366" t="str">
        <f t="shared" ref="S15:S29" si="3">+IFERROR(IF(COUNT(Q15:R15),ROUND(SUM(Q15:R15),0),""),"")</f>
        <v/>
      </c>
      <c r="T15" s="42">
        <f>+IFERROR(IF(COUNT(K15,S15),ROUND(SUM(S15,K15)/SUM('Shareholding Pattern'!$L$78,'Shareholding Pattern'!$T$78)*100,2),""),0)</f>
        <v>6.27</v>
      </c>
      <c r="U15" s="38"/>
      <c r="V15" s="14" t="str">
        <f t="shared" ref="V15:V29" si="4">+IFERROR(IF(COUNT(U15),ROUND(SUM(U15)/SUM(K15)*100,2),""),0)</f>
        <v/>
      </c>
      <c r="W15" s="38"/>
      <c r="X15" s="14" t="str">
        <f t="shared" ref="X15:X29" si="5">+IFERROR(IF(COUNT(W15),ROUND(SUM(W15)/SUM(K15)*100,2),""),0)</f>
        <v/>
      </c>
      <c r="Y15" s="38">
        <v>3109091</v>
      </c>
      <c r="Z15" s="228"/>
      <c r="AA15" s="262" t="s">
        <v>461</v>
      </c>
      <c r="AB15" s="10"/>
      <c r="AC15" s="10">
        <f t="shared" ref="AC15:AC29" si="6">IF(SUM(H15:Y15)&gt;0,1,0)</f>
        <v>1</v>
      </c>
    </row>
    <row r="16" spans="5:45" ht="24.75" customHeight="1">
      <c r="E16" s="53">
        <v>2</v>
      </c>
      <c r="F16" s="367" t="s">
        <v>869</v>
      </c>
      <c r="G16" s="368" t="s">
        <v>883</v>
      </c>
      <c r="H16" s="38">
        <v>2645200</v>
      </c>
      <c r="I16" s="38"/>
      <c r="J16" s="38"/>
      <c r="K16" s="366">
        <f t="shared" si="0"/>
        <v>2645200</v>
      </c>
      <c r="L16" s="42">
        <f>+IFERROR(IF(COUNT(K16),ROUND(K16/'Shareholding Pattern'!$L$78*100,2),""),0)</f>
        <v>5.33</v>
      </c>
      <c r="M16" s="170">
        <f t="shared" si="1"/>
        <v>2645200</v>
      </c>
      <c r="N16" s="170"/>
      <c r="O16" s="229">
        <f t="shared" si="2"/>
        <v>2645200</v>
      </c>
      <c r="P16" s="42">
        <f>+IFERROR(IF(COUNT(O16),ROUND(O16/('Shareholding Pattern'!$P$79)*100,2),""),0)</f>
        <v>5.33</v>
      </c>
      <c r="Q16" s="38"/>
      <c r="R16" s="38"/>
      <c r="S16" s="366" t="str">
        <f t="shared" si="3"/>
        <v/>
      </c>
      <c r="T16" s="42">
        <f>+IFERROR(IF(COUNT(K16,S16),ROUND(SUM(S16,K16)/SUM('Shareholding Pattern'!$L$78,'Shareholding Pattern'!$T$78)*100,2),""),0)</f>
        <v>5.33</v>
      </c>
      <c r="U16" s="38"/>
      <c r="V16" s="14" t="str">
        <f t="shared" si="4"/>
        <v/>
      </c>
      <c r="W16" s="38"/>
      <c r="X16" s="14" t="str">
        <f t="shared" si="5"/>
        <v/>
      </c>
      <c r="Y16" s="38">
        <v>2645200</v>
      </c>
      <c r="Z16" s="228"/>
      <c r="AA16" s="262" t="s">
        <v>461</v>
      </c>
      <c r="AB16" s="10"/>
      <c r="AC16" s="10">
        <f t="shared" si="6"/>
        <v>1</v>
      </c>
    </row>
    <row r="17" spans="5:29" ht="24.75" customHeight="1">
      <c r="E17" s="53">
        <v>3</v>
      </c>
      <c r="F17" s="367" t="s">
        <v>870</v>
      </c>
      <c r="G17" s="368" t="s">
        <v>884</v>
      </c>
      <c r="H17" s="38">
        <v>2546705</v>
      </c>
      <c r="I17" s="38"/>
      <c r="J17" s="38"/>
      <c r="K17" s="366">
        <f t="shared" si="0"/>
        <v>2546705</v>
      </c>
      <c r="L17" s="42">
        <f>+IFERROR(IF(COUNT(K17),ROUND(K17/'Shareholding Pattern'!$L$78*100,2),""),0)</f>
        <v>5.13</v>
      </c>
      <c r="M17" s="170">
        <f t="shared" si="1"/>
        <v>2546705</v>
      </c>
      <c r="N17" s="170"/>
      <c r="O17" s="229">
        <f t="shared" si="2"/>
        <v>2546705</v>
      </c>
      <c r="P17" s="42">
        <f>+IFERROR(IF(COUNT(O17),ROUND(O17/('Shareholding Pattern'!$P$79)*100,2),""),0)</f>
        <v>5.13</v>
      </c>
      <c r="Q17" s="38"/>
      <c r="R17" s="38"/>
      <c r="S17" s="366" t="str">
        <f t="shared" si="3"/>
        <v/>
      </c>
      <c r="T17" s="42">
        <f>+IFERROR(IF(COUNT(K17,S17),ROUND(SUM(S17,K17)/SUM('Shareholding Pattern'!$L$78,'Shareholding Pattern'!$T$78)*100,2),""),0)</f>
        <v>5.13</v>
      </c>
      <c r="U17" s="38"/>
      <c r="V17" s="14" t="str">
        <f t="shared" si="4"/>
        <v/>
      </c>
      <c r="W17" s="38"/>
      <c r="X17" s="14" t="str">
        <f t="shared" si="5"/>
        <v/>
      </c>
      <c r="Y17" s="38">
        <v>2546705</v>
      </c>
      <c r="Z17" s="228"/>
      <c r="AA17" s="262" t="s">
        <v>462</v>
      </c>
      <c r="AB17" s="10"/>
      <c r="AC17" s="10">
        <f t="shared" si="6"/>
        <v>1</v>
      </c>
    </row>
    <row r="18" spans="5:29" ht="24.75" customHeight="1">
      <c r="E18" s="53">
        <v>4</v>
      </c>
      <c r="F18" s="367" t="s">
        <v>871</v>
      </c>
      <c r="G18" s="368" t="s">
        <v>885</v>
      </c>
      <c r="H18" s="38">
        <v>2455272</v>
      </c>
      <c r="I18" s="38"/>
      <c r="J18" s="38"/>
      <c r="K18" s="366">
        <f t="shared" si="0"/>
        <v>2455272</v>
      </c>
      <c r="L18" s="42">
        <f>+IFERROR(IF(COUNT(K18),ROUND(K18/'Shareholding Pattern'!$L$78*100,2),""),0)</f>
        <v>4.95</v>
      </c>
      <c r="M18" s="170">
        <f t="shared" si="1"/>
        <v>2455272</v>
      </c>
      <c r="N18" s="170"/>
      <c r="O18" s="229">
        <f t="shared" si="2"/>
        <v>2455272</v>
      </c>
      <c r="P18" s="42">
        <f>+IFERROR(IF(COUNT(O18),ROUND(O18/('Shareholding Pattern'!$P$79)*100,2),""),0)</f>
        <v>4.95</v>
      </c>
      <c r="Q18" s="38"/>
      <c r="R18" s="38"/>
      <c r="S18" s="366" t="str">
        <f t="shared" si="3"/>
        <v/>
      </c>
      <c r="T18" s="42">
        <f>+IFERROR(IF(COUNT(K18,S18),ROUND(SUM(S18,K18)/SUM('Shareholding Pattern'!$L$78,'Shareholding Pattern'!$T$78)*100,2),""),0)</f>
        <v>4.95</v>
      </c>
      <c r="U18" s="38"/>
      <c r="V18" s="14" t="str">
        <f t="shared" si="4"/>
        <v/>
      </c>
      <c r="W18" s="38"/>
      <c r="X18" s="14" t="str">
        <f t="shared" si="5"/>
        <v/>
      </c>
      <c r="Y18" s="38">
        <v>2455272</v>
      </c>
      <c r="Z18" s="228"/>
      <c r="AA18" s="262" t="s">
        <v>462</v>
      </c>
      <c r="AB18" s="10"/>
      <c r="AC18" s="10">
        <f t="shared" si="6"/>
        <v>1</v>
      </c>
    </row>
    <row r="19" spans="5:29" ht="24.75" customHeight="1">
      <c r="E19" s="53">
        <v>5</v>
      </c>
      <c r="F19" s="367" t="s">
        <v>872</v>
      </c>
      <c r="G19" s="368" t="s">
        <v>886</v>
      </c>
      <c r="H19" s="38">
        <v>1902006</v>
      </c>
      <c r="I19" s="38"/>
      <c r="J19" s="38"/>
      <c r="K19" s="366">
        <f t="shared" si="0"/>
        <v>1902006</v>
      </c>
      <c r="L19" s="42">
        <f>+IFERROR(IF(COUNT(K19),ROUND(K19/'Shareholding Pattern'!$L$78*100,2),""),0)</f>
        <v>3.83</v>
      </c>
      <c r="M19" s="170">
        <f t="shared" si="1"/>
        <v>1902006</v>
      </c>
      <c r="N19" s="170"/>
      <c r="O19" s="229">
        <f t="shared" si="2"/>
        <v>1902006</v>
      </c>
      <c r="P19" s="42">
        <f>+IFERROR(IF(COUNT(O19),ROUND(O19/('Shareholding Pattern'!$P$79)*100,2),""),0)</f>
        <v>3.83</v>
      </c>
      <c r="Q19" s="38"/>
      <c r="R19" s="38"/>
      <c r="S19" s="366" t="str">
        <f t="shared" si="3"/>
        <v/>
      </c>
      <c r="T19" s="42">
        <f>+IFERROR(IF(COUNT(K19,S19),ROUND(SUM(S19,K19)/SUM('Shareholding Pattern'!$L$78,'Shareholding Pattern'!$T$78)*100,2),""),0)</f>
        <v>3.83</v>
      </c>
      <c r="U19" s="38"/>
      <c r="V19" s="14" t="str">
        <f t="shared" si="4"/>
        <v/>
      </c>
      <c r="W19" s="38"/>
      <c r="X19" s="14" t="str">
        <f t="shared" si="5"/>
        <v/>
      </c>
      <c r="Y19" s="38">
        <v>1902006</v>
      </c>
      <c r="Z19" s="228"/>
      <c r="AA19" s="262" t="s">
        <v>462</v>
      </c>
      <c r="AB19" s="10"/>
      <c r="AC19" s="10">
        <f t="shared" si="6"/>
        <v>1</v>
      </c>
    </row>
    <row r="20" spans="5:29" ht="24.75" customHeight="1">
      <c r="E20" s="53">
        <v>6</v>
      </c>
      <c r="F20" s="367" t="s">
        <v>873</v>
      </c>
      <c r="G20" s="368" t="s">
        <v>887</v>
      </c>
      <c r="H20" s="38">
        <v>1420650</v>
      </c>
      <c r="I20" s="38"/>
      <c r="J20" s="38"/>
      <c r="K20" s="366">
        <f t="shared" si="0"/>
        <v>1420650</v>
      </c>
      <c r="L20" s="42">
        <f>+IFERROR(IF(COUNT(K20),ROUND(K20/'Shareholding Pattern'!$L$78*100,2),""),0)</f>
        <v>2.86</v>
      </c>
      <c r="M20" s="170">
        <f t="shared" si="1"/>
        <v>1420650</v>
      </c>
      <c r="N20" s="170"/>
      <c r="O20" s="229">
        <f t="shared" si="2"/>
        <v>1420650</v>
      </c>
      <c r="P20" s="42">
        <f>+IFERROR(IF(COUNT(O20),ROUND(O20/('Shareholding Pattern'!$P$79)*100,2),""),0)</f>
        <v>2.86</v>
      </c>
      <c r="Q20" s="38"/>
      <c r="R20" s="38"/>
      <c r="S20" s="366" t="str">
        <f t="shared" si="3"/>
        <v/>
      </c>
      <c r="T20" s="42">
        <f>+IFERROR(IF(COUNT(K20,S20),ROUND(SUM(S20,K20)/SUM('Shareholding Pattern'!$L$78,'Shareholding Pattern'!$T$78)*100,2),""),0)</f>
        <v>2.86</v>
      </c>
      <c r="U20" s="38"/>
      <c r="V20" s="14" t="str">
        <f t="shared" si="4"/>
        <v/>
      </c>
      <c r="W20" s="38"/>
      <c r="X20" s="14" t="str">
        <f t="shared" si="5"/>
        <v/>
      </c>
      <c r="Y20" s="38">
        <v>1420650</v>
      </c>
      <c r="Z20" s="228"/>
      <c r="AA20" s="262" t="s">
        <v>462</v>
      </c>
      <c r="AB20" s="10"/>
      <c r="AC20" s="10">
        <f t="shared" si="6"/>
        <v>1</v>
      </c>
    </row>
    <row r="21" spans="5:29" ht="24.75" customHeight="1">
      <c r="E21" s="53">
        <v>7</v>
      </c>
      <c r="F21" s="367" t="s">
        <v>874</v>
      </c>
      <c r="G21" s="368" t="s">
        <v>888</v>
      </c>
      <c r="H21" s="38">
        <v>1372000</v>
      </c>
      <c r="I21" s="38"/>
      <c r="J21" s="38"/>
      <c r="K21" s="366">
        <f t="shared" si="0"/>
        <v>1372000</v>
      </c>
      <c r="L21" s="42">
        <f>+IFERROR(IF(COUNT(K21),ROUND(K21/'Shareholding Pattern'!$L$78*100,2),""),0)</f>
        <v>2.77</v>
      </c>
      <c r="M21" s="170">
        <f t="shared" si="1"/>
        <v>1372000</v>
      </c>
      <c r="N21" s="170"/>
      <c r="O21" s="229">
        <f t="shared" si="2"/>
        <v>1372000</v>
      </c>
      <c r="P21" s="42">
        <f>+IFERROR(IF(COUNT(O21),ROUND(O21/('Shareholding Pattern'!$P$79)*100,2),""),0)</f>
        <v>2.77</v>
      </c>
      <c r="Q21" s="38"/>
      <c r="R21" s="38"/>
      <c r="S21" s="366" t="str">
        <f t="shared" si="3"/>
        <v/>
      </c>
      <c r="T21" s="42">
        <f>+IFERROR(IF(COUNT(K21,S21),ROUND(SUM(S21,K21)/SUM('Shareholding Pattern'!$L$78,'Shareholding Pattern'!$T$78)*100,2),""),0)</f>
        <v>2.77</v>
      </c>
      <c r="U21" s="38"/>
      <c r="V21" s="14" t="str">
        <f t="shared" si="4"/>
        <v/>
      </c>
      <c r="W21" s="38"/>
      <c r="X21" s="14" t="str">
        <f t="shared" si="5"/>
        <v/>
      </c>
      <c r="Y21" s="38">
        <v>1372000</v>
      </c>
      <c r="Z21" s="228"/>
      <c r="AA21" s="262" t="s">
        <v>462</v>
      </c>
      <c r="AB21" s="10"/>
      <c r="AC21" s="10">
        <f t="shared" si="6"/>
        <v>1</v>
      </c>
    </row>
    <row r="22" spans="5:29" ht="24.75" customHeight="1">
      <c r="E22" s="53">
        <v>8</v>
      </c>
      <c r="F22" s="367" t="s">
        <v>875</v>
      </c>
      <c r="G22" s="368" t="s">
        <v>889</v>
      </c>
      <c r="H22" s="38">
        <v>1212246</v>
      </c>
      <c r="I22" s="38"/>
      <c r="J22" s="38"/>
      <c r="K22" s="366">
        <f t="shared" si="0"/>
        <v>1212246</v>
      </c>
      <c r="L22" s="42">
        <f>+IFERROR(IF(COUNT(K22),ROUND(K22/'Shareholding Pattern'!$L$78*100,2),""),0)</f>
        <v>2.44</v>
      </c>
      <c r="M22" s="170">
        <f t="shared" si="1"/>
        <v>1212246</v>
      </c>
      <c r="N22" s="170"/>
      <c r="O22" s="229">
        <f t="shared" si="2"/>
        <v>1212246</v>
      </c>
      <c r="P22" s="42">
        <f>+IFERROR(IF(COUNT(O22),ROUND(O22/('Shareholding Pattern'!$P$79)*100,2),""),0)</f>
        <v>2.44</v>
      </c>
      <c r="Q22" s="38"/>
      <c r="R22" s="38"/>
      <c r="S22" s="366" t="str">
        <f t="shared" si="3"/>
        <v/>
      </c>
      <c r="T22" s="42">
        <f>+IFERROR(IF(COUNT(K22,S22),ROUND(SUM(S22,K22)/SUM('Shareholding Pattern'!$L$78,'Shareholding Pattern'!$T$78)*100,2),""),0)</f>
        <v>2.44</v>
      </c>
      <c r="U22" s="38"/>
      <c r="V22" s="14" t="str">
        <f t="shared" si="4"/>
        <v/>
      </c>
      <c r="W22" s="38"/>
      <c r="X22" s="14" t="str">
        <f t="shared" si="5"/>
        <v/>
      </c>
      <c r="Y22" s="38">
        <v>1212246</v>
      </c>
      <c r="Z22" s="228"/>
      <c r="AA22" s="262" t="s">
        <v>462</v>
      </c>
      <c r="AB22" s="10"/>
      <c r="AC22" s="10">
        <f t="shared" si="6"/>
        <v>1</v>
      </c>
    </row>
    <row r="23" spans="5:29" ht="24.75" customHeight="1">
      <c r="E23" s="53">
        <v>9</v>
      </c>
      <c r="F23" s="367" t="s">
        <v>876</v>
      </c>
      <c r="G23" s="368" t="s">
        <v>890</v>
      </c>
      <c r="H23" s="38">
        <v>1125000</v>
      </c>
      <c r="I23" s="38"/>
      <c r="J23" s="38"/>
      <c r="K23" s="366">
        <f t="shared" si="0"/>
        <v>1125000</v>
      </c>
      <c r="L23" s="42">
        <f>+IFERROR(IF(COUNT(K23),ROUND(K23/'Shareholding Pattern'!$L$78*100,2),""),0)</f>
        <v>2.27</v>
      </c>
      <c r="M23" s="170">
        <f t="shared" si="1"/>
        <v>1125000</v>
      </c>
      <c r="N23" s="170"/>
      <c r="O23" s="229">
        <f t="shared" si="2"/>
        <v>1125000</v>
      </c>
      <c r="P23" s="42">
        <f>+IFERROR(IF(COUNT(O23),ROUND(O23/('Shareholding Pattern'!$P$79)*100,2),""),0)</f>
        <v>2.27</v>
      </c>
      <c r="Q23" s="38"/>
      <c r="R23" s="38"/>
      <c r="S23" s="366" t="str">
        <f t="shared" si="3"/>
        <v/>
      </c>
      <c r="T23" s="42">
        <f>+IFERROR(IF(COUNT(K23,S23),ROUND(SUM(S23,K23)/SUM('Shareholding Pattern'!$L$78,'Shareholding Pattern'!$T$78)*100,2),""),0)</f>
        <v>2.27</v>
      </c>
      <c r="U23" s="38"/>
      <c r="V23" s="14" t="str">
        <f t="shared" si="4"/>
        <v/>
      </c>
      <c r="W23" s="38"/>
      <c r="X23" s="14" t="str">
        <f t="shared" si="5"/>
        <v/>
      </c>
      <c r="Y23" s="38">
        <v>1125000</v>
      </c>
      <c r="Z23" s="228"/>
      <c r="AA23" s="262" t="s">
        <v>462</v>
      </c>
      <c r="AB23" s="10"/>
      <c r="AC23" s="10">
        <f t="shared" si="6"/>
        <v>1</v>
      </c>
    </row>
    <row r="24" spans="5:29" ht="24.75" customHeight="1">
      <c r="E24" s="53">
        <v>10</v>
      </c>
      <c r="F24" s="367" t="s">
        <v>913</v>
      </c>
      <c r="G24" s="368" t="s">
        <v>891</v>
      </c>
      <c r="H24" s="38">
        <v>1035000</v>
      </c>
      <c r="I24" s="38"/>
      <c r="J24" s="38"/>
      <c r="K24" s="366">
        <f t="shared" si="0"/>
        <v>1035000</v>
      </c>
      <c r="L24" s="42">
        <f>+IFERROR(IF(COUNT(K24),ROUND(K24/'Shareholding Pattern'!$L$78*100,2),""),0)</f>
        <v>2.09</v>
      </c>
      <c r="M24" s="170">
        <f t="shared" si="1"/>
        <v>1035000</v>
      </c>
      <c r="N24" s="170"/>
      <c r="O24" s="229">
        <f t="shared" si="2"/>
        <v>1035000</v>
      </c>
      <c r="P24" s="42">
        <f>+IFERROR(IF(COUNT(O24),ROUND(O24/('Shareholding Pattern'!$P$79)*100,2),""),0)</f>
        <v>2.09</v>
      </c>
      <c r="Q24" s="38"/>
      <c r="R24" s="38"/>
      <c r="S24" s="366" t="str">
        <f t="shared" si="3"/>
        <v/>
      </c>
      <c r="T24" s="42">
        <f>+IFERROR(IF(COUNT(K24,S24),ROUND(SUM(S24,K24)/SUM('Shareholding Pattern'!$L$78,'Shareholding Pattern'!$T$78)*100,2),""),0)</f>
        <v>2.09</v>
      </c>
      <c r="U24" s="38"/>
      <c r="V24" s="14" t="str">
        <f t="shared" si="4"/>
        <v/>
      </c>
      <c r="W24" s="38"/>
      <c r="X24" s="14" t="str">
        <f t="shared" si="5"/>
        <v/>
      </c>
      <c r="Y24" s="38">
        <v>1035000</v>
      </c>
      <c r="Z24" s="228"/>
      <c r="AA24" s="262" t="s">
        <v>462</v>
      </c>
      <c r="AB24" s="10"/>
      <c r="AC24" s="10">
        <f t="shared" si="6"/>
        <v>1</v>
      </c>
    </row>
    <row r="25" spans="5:29" ht="24.75" customHeight="1">
      <c r="E25" s="53">
        <v>11</v>
      </c>
      <c r="F25" s="367" t="s">
        <v>877</v>
      </c>
      <c r="G25" s="368" t="s">
        <v>892</v>
      </c>
      <c r="H25" s="38">
        <v>907562</v>
      </c>
      <c r="I25" s="38"/>
      <c r="J25" s="38"/>
      <c r="K25" s="366">
        <f t="shared" si="0"/>
        <v>907562</v>
      </c>
      <c r="L25" s="42">
        <f>+IFERROR(IF(COUNT(K25),ROUND(K25/'Shareholding Pattern'!$L$78*100,2),""),0)</f>
        <v>1.83</v>
      </c>
      <c r="M25" s="170">
        <f t="shared" si="1"/>
        <v>907562</v>
      </c>
      <c r="N25" s="170"/>
      <c r="O25" s="229">
        <f t="shared" si="2"/>
        <v>907562</v>
      </c>
      <c r="P25" s="42">
        <f>+IFERROR(IF(COUNT(O25),ROUND(O25/('Shareholding Pattern'!$P$79)*100,2),""),0)</f>
        <v>1.83</v>
      </c>
      <c r="Q25" s="38"/>
      <c r="R25" s="38"/>
      <c r="S25" s="366" t="str">
        <f t="shared" si="3"/>
        <v/>
      </c>
      <c r="T25" s="42">
        <f>+IFERROR(IF(COUNT(K25,S25),ROUND(SUM(S25,K25)/SUM('Shareholding Pattern'!$L$78,'Shareholding Pattern'!$T$78)*100,2),""),0)</f>
        <v>1.83</v>
      </c>
      <c r="U25" s="38"/>
      <c r="V25" s="14" t="str">
        <f t="shared" si="4"/>
        <v/>
      </c>
      <c r="W25" s="38"/>
      <c r="X25" s="14" t="str">
        <f t="shared" si="5"/>
        <v/>
      </c>
      <c r="Y25" s="38">
        <v>907562</v>
      </c>
      <c r="Z25" s="228"/>
      <c r="AA25" s="262" t="s">
        <v>462</v>
      </c>
      <c r="AB25" s="10"/>
      <c r="AC25" s="10">
        <f t="shared" si="6"/>
        <v>1</v>
      </c>
    </row>
    <row r="26" spans="5:29" ht="24.75" customHeight="1">
      <c r="E26" s="53">
        <v>12</v>
      </c>
      <c r="F26" s="367" t="s">
        <v>878</v>
      </c>
      <c r="G26" s="368" t="s">
        <v>893</v>
      </c>
      <c r="H26" s="38">
        <v>441100</v>
      </c>
      <c r="I26" s="38"/>
      <c r="J26" s="38"/>
      <c r="K26" s="366">
        <f t="shared" si="0"/>
        <v>441100</v>
      </c>
      <c r="L26" s="42">
        <f>+IFERROR(IF(COUNT(K26),ROUND(K26/'Shareholding Pattern'!$L$78*100,2),""),0)</f>
        <v>0.89</v>
      </c>
      <c r="M26" s="170">
        <f t="shared" si="1"/>
        <v>441100</v>
      </c>
      <c r="N26" s="170"/>
      <c r="O26" s="229">
        <f t="shared" si="2"/>
        <v>441100</v>
      </c>
      <c r="P26" s="42">
        <f>+IFERROR(IF(COUNT(O26),ROUND(O26/('Shareholding Pattern'!$P$79)*100,2),""),0)</f>
        <v>0.89</v>
      </c>
      <c r="Q26" s="38"/>
      <c r="R26" s="38"/>
      <c r="S26" s="366" t="str">
        <f t="shared" si="3"/>
        <v/>
      </c>
      <c r="T26" s="42">
        <f>+IFERROR(IF(COUNT(K26,S26),ROUND(SUM(S26,K26)/SUM('Shareholding Pattern'!$L$78,'Shareholding Pattern'!$T$78)*100,2),""),0)</f>
        <v>0.89</v>
      </c>
      <c r="U26" s="38"/>
      <c r="V26" s="14" t="str">
        <f t="shared" si="4"/>
        <v/>
      </c>
      <c r="W26" s="38"/>
      <c r="X26" s="14" t="str">
        <f t="shared" si="5"/>
        <v/>
      </c>
      <c r="Y26" s="38">
        <v>441100</v>
      </c>
      <c r="Z26" s="228"/>
      <c r="AA26" s="262" t="s">
        <v>462</v>
      </c>
      <c r="AB26" s="10"/>
      <c r="AC26" s="10">
        <f t="shared" si="6"/>
        <v>1</v>
      </c>
    </row>
    <row r="27" spans="5:29" ht="24.75" customHeight="1">
      <c r="E27" s="53">
        <v>13</v>
      </c>
      <c r="F27" s="367" t="s">
        <v>879</v>
      </c>
      <c r="G27" s="368" t="s">
        <v>894</v>
      </c>
      <c r="H27" s="38">
        <v>230000</v>
      </c>
      <c r="I27" s="38"/>
      <c r="J27" s="38"/>
      <c r="K27" s="366">
        <f t="shared" si="0"/>
        <v>230000</v>
      </c>
      <c r="L27" s="42">
        <f>+IFERROR(IF(COUNT(K27),ROUND(K27/'Shareholding Pattern'!$L$78*100,2),""),0)</f>
        <v>0.46</v>
      </c>
      <c r="M27" s="170">
        <f t="shared" si="1"/>
        <v>230000</v>
      </c>
      <c r="N27" s="170"/>
      <c r="O27" s="229">
        <f t="shared" si="2"/>
        <v>230000</v>
      </c>
      <c r="P27" s="42">
        <f>+IFERROR(IF(COUNT(O27),ROUND(O27/('Shareholding Pattern'!$P$79)*100,2),""),0)</f>
        <v>0.46</v>
      </c>
      <c r="Q27" s="38"/>
      <c r="R27" s="38"/>
      <c r="S27" s="366" t="str">
        <f t="shared" si="3"/>
        <v/>
      </c>
      <c r="T27" s="42">
        <f>+IFERROR(IF(COUNT(K27,S27),ROUND(SUM(S27,K27)/SUM('Shareholding Pattern'!$L$78,'Shareholding Pattern'!$T$78)*100,2),""),0)</f>
        <v>0.46</v>
      </c>
      <c r="U27" s="38"/>
      <c r="V27" s="14" t="str">
        <f t="shared" si="4"/>
        <v/>
      </c>
      <c r="W27" s="38"/>
      <c r="X27" s="14" t="str">
        <f t="shared" si="5"/>
        <v/>
      </c>
      <c r="Y27" s="38">
        <v>230000</v>
      </c>
      <c r="Z27" s="228"/>
      <c r="AA27" s="262" t="s">
        <v>462</v>
      </c>
      <c r="AB27" s="10"/>
      <c r="AC27" s="10">
        <f t="shared" si="6"/>
        <v>1</v>
      </c>
    </row>
    <row r="28" spans="5:29" ht="24.75" customHeight="1">
      <c r="E28" s="53">
        <v>14</v>
      </c>
      <c r="F28" s="367" t="s">
        <v>880</v>
      </c>
      <c r="G28" s="368" t="s">
        <v>895</v>
      </c>
      <c r="H28" s="38">
        <v>90000</v>
      </c>
      <c r="I28" s="38"/>
      <c r="J28" s="38"/>
      <c r="K28" s="366">
        <f t="shared" si="0"/>
        <v>90000</v>
      </c>
      <c r="L28" s="42">
        <f>+IFERROR(IF(COUNT(K28),ROUND(K28/'Shareholding Pattern'!$L$78*100,2),""),0)</f>
        <v>0.18</v>
      </c>
      <c r="M28" s="170">
        <f t="shared" si="1"/>
        <v>90000</v>
      </c>
      <c r="N28" s="170"/>
      <c r="O28" s="229">
        <f t="shared" si="2"/>
        <v>90000</v>
      </c>
      <c r="P28" s="42">
        <f>+IFERROR(IF(COUNT(O28),ROUND(O28/('Shareholding Pattern'!$P$79)*100,2),""),0)</f>
        <v>0.18</v>
      </c>
      <c r="Q28" s="38"/>
      <c r="R28" s="38"/>
      <c r="S28" s="366" t="str">
        <f t="shared" si="3"/>
        <v/>
      </c>
      <c r="T28" s="42">
        <f>+IFERROR(IF(COUNT(K28,S28),ROUND(SUM(S28,K28)/SUM('Shareholding Pattern'!$L$78,'Shareholding Pattern'!$T$78)*100,2),""),0)</f>
        <v>0.18</v>
      </c>
      <c r="U28" s="38"/>
      <c r="V28" s="14" t="str">
        <f t="shared" si="4"/>
        <v/>
      </c>
      <c r="W28" s="38"/>
      <c r="X28" s="14" t="str">
        <f t="shared" si="5"/>
        <v/>
      </c>
      <c r="Y28" s="38">
        <v>90000</v>
      </c>
      <c r="Z28" s="228"/>
      <c r="AA28" s="262" t="s">
        <v>462</v>
      </c>
      <c r="AB28" s="10"/>
      <c r="AC28" s="10">
        <f t="shared" si="6"/>
        <v>1</v>
      </c>
    </row>
    <row r="29" spans="5:29" ht="24.75" customHeight="1">
      <c r="E29" s="53">
        <v>15</v>
      </c>
      <c r="F29" s="367" t="s">
        <v>881</v>
      </c>
      <c r="G29" s="368" t="s">
        <v>896</v>
      </c>
      <c r="H29" s="38">
        <v>90000</v>
      </c>
      <c r="I29" s="38"/>
      <c r="J29" s="38"/>
      <c r="K29" s="366">
        <f t="shared" si="0"/>
        <v>90000</v>
      </c>
      <c r="L29" s="42">
        <f>+IFERROR(IF(COUNT(K29),ROUND(K29/'Shareholding Pattern'!$L$78*100,2),""),0)</f>
        <v>0.18</v>
      </c>
      <c r="M29" s="170">
        <f t="shared" si="1"/>
        <v>90000</v>
      </c>
      <c r="N29" s="170"/>
      <c r="O29" s="229">
        <f t="shared" si="2"/>
        <v>90000</v>
      </c>
      <c r="P29" s="42">
        <f>+IFERROR(IF(COUNT(O29),ROUND(O29/('Shareholding Pattern'!$P$79)*100,2),""),0)</f>
        <v>0.18</v>
      </c>
      <c r="Q29" s="38"/>
      <c r="R29" s="38"/>
      <c r="S29" s="366" t="str">
        <f t="shared" si="3"/>
        <v/>
      </c>
      <c r="T29" s="42">
        <f>+IFERROR(IF(COUNT(K29,S29),ROUND(SUM(S29,K29)/SUM('Shareholding Pattern'!$L$78,'Shareholding Pattern'!$T$78)*100,2),""),0)</f>
        <v>0.18</v>
      </c>
      <c r="U29" s="38"/>
      <c r="V29" s="14" t="str">
        <f t="shared" si="4"/>
        <v/>
      </c>
      <c r="W29" s="38"/>
      <c r="X29" s="14" t="str">
        <f t="shared" si="5"/>
        <v/>
      </c>
      <c r="Y29" s="38">
        <v>90000</v>
      </c>
      <c r="Z29" s="228"/>
      <c r="AA29" s="262" t="s">
        <v>462</v>
      </c>
      <c r="AB29" s="10"/>
      <c r="AC29" s="10">
        <f t="shared" si="6"/>
        <v>1</v>
      </c>
    </row>
    <row r="30" spans="5:29" ht="16.5" hidden="1" customHeight="1">
      <c r="E30" s="2"/>
      <c r="F30" s="167"/>
      <c r="G30" s="167"/>
      <c r="H30" s="167"/>
      <c r="I30" s="167"/>
      <c r="J30" s="167"/>
      <c r="K30" s="167"/>
      <c r="L30" s="167"/>
      <c r="M30" s="167"/>
      <c r="N30" s="167"/>
      <c r="O30" s="167"/>
      <c r="P30" s="167"/>
      <c r="Q30" s="167"/>
      <c r="R30" s="167"/>
      <c r="S30" s="167"/>
      <c r="T30" s="167"/>
      <c r="U30" s="167"/>
      <c r="V30" s="167"/>
      <c r="W30" s="167"/>
      <c r="X30" s="167"/>
      <c r="Y30" s="168"/>
    </row>
    <row r="31" spans="5:29" ht="20.100000000000001" customHeight="1">
      <c r="E31" s="105"/>
      <c r="F31" s="51" t="s">
        <v>392</v>
      </c>
      <c r="G31" s="51" t="s">
        <v>19</v>
      </c>
      <c r="H31" s="44">
        <f>+IFERROR(IF(COUNT(H14:H30),ROUND(SUM(H14:H30),0),""),"")</f>
        <v>20581832</v>
      </c>
      <c r="I31" s="44" t="str">
        <f>+IFERROR(IF(COUNT(I14:I30),ROUND(SUM(I14:I30),0),""),"")</f>
        <v/>
      </c>
      <c r="J31" s="44" t="str">
        <f>+IFERROR(IF(COUNT(J14:J30),ROUND(SUM(J14:J30),0),""),"")</f>
        <v/>
      </c>
      <c r="K31" s="44">
        <f>+IFERROR(IF(COUNT(K14:K30),ROUND(SUM(K14:K30),0),""),"")</f>
        <v>20581832</v>
      </c>
      <c r="L31" s="14">
        <f>+IFERROR(IF(COUNT(K31),ROUND(K31/'Shareholding Pattern'!$L$78*100,2),""),0)</f>
        <v>41.48</v>
      </c>
      <c r="M31" s="29">
        <f>+IFERROR(IF(COUNT(M14:M30),ROUND(SUM(M14:M30),0),""),"")</f>
        <v>20581832</v>
      </c>
      <c r="N31" s="29" t="str">
        <f>+IFERROR(IF(COUNT(N14:N30),ROUND(SUM(N14:N30),0),""),"")</f>
        <v/>
      </c>
      <c r="O31" s="29">
        <f>+IFERROR(IF(COUNT(O14:O30),ROUND(SUM(O14:O30),0),""),"")</f>
        <v>20581832</v>
      </c>
      <c r="P31" s="14">
        <f>+IFERROR(IF(COUNT(O31),ROUND(O31/('Shareholding Pattern'!$P$79)*100,2),""),0)</f>
        <v>41.48</v>
      </c>
      <c r="Q31" s="44" t="str">
        <f>+IFERROR(IF(COUNT(Q14:Q30),ROUND(SUM(Q14:Q30),0),""),"")</f>
        <v/>
      </c>
      <c r="R31" s="44" t="str">
        <f>+IFERROR(IF(COUNT(R14:R30),ROUND(SUM(R14:R30),0),""),"")</f>
        <v/>
      </c>
      <c r="S31" s="44" t="str">
        <f>+IFERROR(IF(COUNT(S14:S30),ROUND(SUM(S14:S30),0),""),"")</f>
        <v/>
      </c>
      <c r="T31" s="14">
        <f>+IFERROR(IF(COUNT(K31,S31),ROUND(SUM(S31,K31)/SUM('Shareholding Pattern'!$L$78,'Shareholding Pattern'!$T$78)*100,2),""),0)</f>
        <v>41.48</v>
      </c>
      <c r="U31" s="44" t="str">
        <f>+IFERROR(IF(COUNT(U14:U30),ROUND(SUM(U14:U30),0),""),"")</f>
        <v/>
      </c>
      <c r="V31" s="14" t="str">
        <f>+IFERROR(IF(COUNT(U31),ROUND(SUM(U31)/SUM(K31)*100,2),""),0)</f>
        <v/>
      </c>
      <c r="W31" s="44" t="str">
        <f>+IFERROR(IF(COUNT(W14:W30),ROUND(SUM(W14:W30),0),""),"")</f>
        <v/>
      </c>
      <c r="X31" s="14" t="str">
        <f>+IFERROR(IF(COUNT(W31),ROUND(SUM(W31)/SUM(K31)*100,2),""),0)</f>
        <v/>
      </c>
      <c r="Y31" s="44">
        <f>+IFERROR(IF(COUNT(Y14:Y30),ROUND(SUM(Y14:Y30),0),""),"")</f>
        <v>20581832</v>
      </c>
    </row>
  </sheetData>
  <sheetProtection algorithmName="SHA-512" hashValue="7bCYG1fNciY2h0ZNc1KWNCksfMCiDMUiaE4ID7apiWvwMzwS64jh5MrccSyWu7dLNL039foCXI427zZG5r17iA==" saltValue="RZIeknfN6b63TdAV5PkbNQ==" spinCount="100000" sheet="1" objects="1" scenarios="1"/>
  <mergeCells count="20">
    <mergeCell ref="T9:T11"/>
    <mergeCell ref="U9:V10"/>
    <mergeCell ref="W9:X10"/>
    <mergeCell ref="Y9:Y11"/>
    <mergeCell ref="AA9:AA11"/>
    <mergeCell ref="Z9:Z11"/>
    <mergeCell ref="E9:E11"/>
    <mergeCell ref="F9:F11"/>
    <mergeCell ref="G9:G11"/>
    <mergeCell ref="H9:H11"/>
    <mergeCell ref="Q9:Q11"/>
    <mergeCell ref="S9:S11"/>
    <mergeCell ref="R9:R11"/>
    <mergeCell ref="I9:I11"/>
    <mergeCell ref="M10:O10"/>
    <mergeCell ref="P10:P11"/>
    <mergeCell ref="J9:J11"/>
    <mergeCell ref="K9:K11"/>
    <mergeCell ref="L9:L11"/>
    <mergeCell ref="M9:P9"/>
  </mergeCells>
  <dataValidations count="6">
    <dataValidation type="whole" operator="lessThanOrEqual" allowBlank="1" showInputMessage="1" showErrorMessage="1" sqref="Y13 Y15:Y29">
      <formula1>K13</formula1>
    </dataValidation>
    <dataValidation type="whole" operator="lessThanOrEqual" allowBlank="1" showInputMessage="1" showErrorMessage="1" sqref="U13 U15:U29">
      <formula1>H13</formula1>
    </dataValidation>
    <dataValidation type="whole" operator="lessThanOrEqual" allowBlank="1" showInputMessage="1" showErrorMessage="1" sqref="W13 W15:W29">
      <formula1>H13</formula1>
    </dataValidation>
    <dataValidation type="whole" operator="greaterThanOrEqual" allowBlank="1" showInputMessage="1" showErrorMessage="1" sqref="Q13:R13 H13:J13 M13:N13 M15:N29 Q15:R29 H15:J29">
      <formula1>0</formula1>
    </dataValidation>
    <dataValidation type="textLength" operator="equal" allowBlank="1" showInputMessage="1" showErrorMessage="1" prompt="[A-Z][A-Z][A-Z][A-Z][A-Z][0-9][0-9][0-9][0-9][A-Z]_x000a__x000a_In absence of PAN write : ZZZZZ9999Z" sqref="G13 G15:G29">
      <formula1>10</formula1>
    </dataValidation>
    <dataValidation type="list" allowBlank="1" showInputMessage="1" showErrorMessage="1" sqref="AA13 AA15:AA29">
      <formula1>$AR$2:$AS$2</formula1>
    </dataValidation>
  </dataValidations>
  <hyperlinks>
    <hyperlink ref="G31" location="'Shareholding Pattern'!F14" display="Total"/>
    <hyperlink ref="F31" location="'Shareholding Pattern'!F14" display="Total"/>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1314450</xdr:colOff>
                    <xdr:row>23</xdr:row>
                    <xdr:rowOff>266700</xdr:rowOff>
                  </to>
                </anchor>
              </controlPr>
            </control>
          </mc:Choice>
        </mc:AlternateContent>
        <mc:AlternateContent xmlns:mc="http://schemas.openxmlformats.org/markup-compatibility/2006">
          <mc:Choice Requires="x14">
            <control shapeId="6155" r:id="rId14" name="Button 11">
              <controlPr defaultSize="0" print="0" autoFill="0" autoPict="0" macro="[0]!opentextblock">
                <anchor moveWithCells="1" sizeWithCells="1">
                  <from>
                    <xdr:col>25</xdr:col>
                    <xdr:colOff>66675</xdr:colOff>
                    <xdr:row>24</xdr:row>
                    <xdr:rowOff>66675</xdr:rowOff>
                  </from>
                  <to>
                    <xdr:col>25</xdr:col>
                    <xdr:colOff>1314450</xdr:colOff>
                    <xdr:row>24</xdr:row>
                    <xdr:rowOff>266700</xdr:rowOff>
                  </to>
                </anchor>
              </controlPr>
            </control>
          </mc:Choice>
        </mc:AlternateContent>
        <mc:AlternateContent xmlns:mc="http://schemas.openxmlformats.org/markup-compatibility/2006">
          <mc:Choice Requires="x14">
            <control shapeId="6156" r:id="rId15" name="Button 12">
              <controlPr defaultSize="0" print="0" autoFill="0" autoPict="0" macro="[0]!opentextblock">
                <anchor moveWithCells="1" sizeWithCells="1">
                  <from>
                    <xdr:col>25</xdr:col>
                    <xdr:colOff>66675</xdr:colOff>
                    <xdr:row>25</xdr:row>
                    <xdr:rowOff>66675</xdr:rowOff>
                  </from>
                  <to>
                    <xdr:col>25</xdr:col>
                    <xdr:colOff>1314450</xdr:colOff>
                    <xdr:row>25</xdr:row>
                    <xdr:rowOff>266700</xdr:rowOff>
                  </to>
                </anchor>
              </controlPr>
            </control>
          </mc:Choice>
        </mc:AlternateContent>
        <mc:AlternateContent xmlns:mc="http://schemas.openxmlformats.org/markup-compatibility/2006">
          <mc:Choice Requires="x14">
            <control shapeId="6157" r:id="rId16" name="Button 13">
              <controlPr defaultSize="0" print="0" autoFill="0" autoPict="0" macro="[0]!opentextblock">
                <anchor moveWithCells="1" sizeWithCells="1">
                  <from>
                    <xdr:col>25</xdr:col>
                    <xdr:colOff>66675</xdr:colOff>
                    <xdr:row>26</xdr:row>
                    <xdr:rowOff>66675</xdr:rowOff>
                  </from>
                  <to>
                    <xdr:col>25</xdr:col>
                    <xdr:colOff>1314450</xdr:colOff>
                    <xdr:row>26</xdr:row>
                    <xdr:rowOff>266700</xdr:rowOff>
                  </to>
                </anchor>
              </controlPr>
            </control>
          </mc:Choice>
        </mc:AlternateContent>
        <mc:AlternateContent xmlns:mc="http://schemas.openxmlformats.org/markup-compatibility/2006">
          <mc:Choice Requires="x14">
            <control shapeId="6158" r:id="rId17" name="Button 14">
              <controlPr defaultSize="0" print="0" autoFill="0" autoPict="0" macro="[0]!opentextblock">
                <anchor moveWithCells="1" sizeWithCells="1">
                  <from>
                    <xdr:col>25</xdr:col>
                    <xdr:colOff>66675</xdr:colOff>
                    <xdr:row>27</xdr:row>
                    <xdr:rowOff>66675</xdr:rowOff>
                  </from>
                  <to>
                    <xdr:col>25</xdr:col>
                    <xdr:colOff>1314450</xdr:colOff>
                    <xdr:row>27</xdr:row>
                    <xdr:rowOff>266700</xdr:rowOff>
                  </to>
                </anchor>
              </controlPr>
            </control>
          </mc:Choice>
        </mc:AlternateContent>
        <mc:AlternateContent xmlns:mc="http://schemas.openxmlformats.org/markup-compatibility/2006">
          <mc:Choice Requires="x14">
            <control shapeId="6159" r:id="rId18" name="Button 15">
              <controlPr defaultSize="0" print="0" autoFill="0" autoPict="0" macro="[0]!opentextblock">
                <anchor moveWithCells="1" sizeWithCells="1">
                  <from>
                    <xdr:col>25</xdr:col>
                    <xdr:colOff>66675</xdr:colOff>
                    <xdr:row>28</xdr:row>
                    <xdr:rowOff>66675</xdr:rowOff>
                  </from>
                  <to>
                    <xdr:col>25</xdr:col>
                    <xdr:colOff>1314450</xdr:colOff>
                    <xdr:row>28</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598</v>
      </c>
    </row>
    <row r="2" spans="5:27" ht="20.25" hidden="1" customHeight="1">
      <c r="F2" t="s">
        <v>615</v>
      </c>
      <c r="G2" t="s">
        <v>616</v>
      </c>
      <c r="H2" t="s">
        <v>617</v>
      </c>
      <c r="J2" t="s">
        <v>618</v>
      </c>
      <c r="K2" t="s">
        <v>619</v>
      </c>
      <c r="L2" t="s">
        <v>620</v>
      </c>
      <c r="M2" t="s">
        <v>621</v>
      </c>
      <c r="N2" t="s">
        <v>622</v>
      </c>
      <c r="O2" t="s">
        <v>623</v>
      </c>
      <c r="P2" t="s">
        <v>624</v>
      </c>
      <c r="Q2" t="s">
        <v>595</v>
      </c>
      <c r="R2" t="s">
        <v>629</v>
      </c>
      <c r="S2" t="s">
        <v>627</v>
      </c>
      <c r="T2" t="s">
        <v>597</v>
      </c>
      <c r="U2" t="s">
        <v>628</v>
      </c>
      <c r="V2" t="s">
        <v>625</v>
      </c>
    </row>
    <row r="3" spans="5:27" ht="15" hidden="1" customHeight="1">
      <c r="AA3" s="303" t="s">
        <v>600</v>
      </c>
    </row>
    <row r="4" spans="5:27" ht="15.75" hidden="1" customHeight="1">
      <c r="AA4" s="303" t="s">
        <v>601</v>
      </c>
    </row>
    <row r="5" spans="5:27" ht="13.5" hidden="1" customHeight="1">
      <c r="AA5" s="303" t="s">
        <v>602</v>
      </c>
    </row>
    <row r="6" spans="5:27" ht="17.25" hidden="1" customHeight="1">
      <c r="AA6" s="303" t="s">
        <v>603</v>
      </c>
    </row>
    <row r="7" spans="5:27">
      <c r="F7" s="524"/>
      <c r="G7" s="524"/>
      <c r="H7" s="524"/>
      <c r="I7" s="63"/>
      <c r="AA7" s="303" t="s">
        <v>604</v>
      </c>
    </row>
    <row r="8" spans="5:27">
      <c r="F8" s="525"/>
      <c r="G8" s="525"/>
      <c r="H8" s="525"/>
      <c r="I8" s="63"/>
      <c r="AA8" s="303" t="s">
        <v>605</v>
      </c>
    </row>
    <row r="9" spans="5:27" ht="60" customHeight="1">
      <c r="E9" s="522" t="s">
        <v>114</v>
      </c>
      <c r="F9" s="443" t="s">
        <v>587</v>
      </c>
      <c r="G9" s="523"/>
      <c r="H9" s="523"/>
      <c r="I9" s="523"/>
      <c r="J9" s="523"/>
      <c r="K9" s="444"/>
      <c r="L9" s="443" t="s">
        <v>592</v>
      </c>
      <c r="M9" s="523"/>
      <c r="N9" s="523"/>
      <c r="O9" s="523"/>
      <c r="P9" s="444"/>
      <c r="Q9" s="531" t="s">
        <v>593</v>
      </c>
      <c r="R9" s="531"/>
      <c r="S9" s="531"/>
      <c r="T9" s="531"/>
      <c r="U9" s="531"/>
      <c r="V9" s="440" t="s">
        <v>625</v>
      </c>
      <c r="AA9" s="303" t="s">
        <v>606</v>
      </c>
    </row>
    <row r="10" spans="5:27" ht="14.25" customHeight="1">
      <c r="E10" s="457"/>
      <c r="F10" s="440" t="s">
        <v>588</v>
      </c>
      <c r="G10" s="440" t="s">
        <v>589</v>
      </c>
      <c r="H10" s="527" t="s">
        <v>590</v>
      </c>
      <c r="I10" s="27"/>
      <c r="J10" s="440" t="s">
        <v>591</v>
      </c>
      <c r="K10" s="529" t="s">
        <v>611</v>
      </c>
      <c r="L10" s="440" t="s">
        <v>588</v>
      </c>
      <c r="M10" s="440" t="s">
        <v>589</v>
      </c>
      <c r="N10" s="527" t="s">
        <v>590</v>
      </c>
      <c r="O10" s="440" t="s">
        <v>591</v>
      </c>
      <c r="P10" s="529" t="s">
        <v>611</v>
      </c>
      <c r="Q10" s="440" t="s">
        <v>594</v>
      </c>
      <c r="R10" s="440"/>
      <c r="S10" s="440"/>
      <c r="T10" s="440"/>
      <c r="U10" s="440"/>
      <c r="V10" s="440"/>
      <c r="AA10" s="303" t="s">
        <v>607</v>
      </c>
    </row>
    <row r="11" spans="5:27" ht="47.25" customHeight="1">
      <c r="E11" s="439"/>
      <c r="F11" s="440"/>
      <c r="G11" s="440"/>
      <c r="H11" s="527"/>
      <c r="I11" s="27"/>
      <c r="J11" s="440"/>
      <c r="K11" s="530"/>
      <c r="L11" s="440"/>
      <c r="M11" s="440"/>
      <c r="N11" s="527"/>
      <c r="O11" s="440"/>
      <c r="P11" s="530"/>
      <c r="Q11" s="298" t="s">
        <v>595</v>
      </c>
      <c r="R11" s="298" t="s">
        <v>596</v>
      </c>
      <c r="S11" s="307" t="s">
        <v>627</v>
      </c>
      <c r="T11" s="298" t="s">
        <v>597</v>
      </c>
      <c r="U11" s="298" t="s">
        <v>628</v>
      </c>
      <c r="V11" s="440"/>
      <c r="AA11" s="303" t="s">
        <v>608</v>
      </c>
    </row>
    <row r="12" spans="5:27">
      <c r="E12" s="301"/>
      <c r="F12" s="528" t="s">
        <v>609</v>
      </c>
      <c r="G12" s="528"/>
      <c r="H12" s="300"/>
      <c r="I12" s="300"/>
      <c r="J12" s="300"/>
      <c r="K12" s="300"/>
      <c r="L12" s="300"/>
      <c r="M12" s="300"/>
      <c r="N12" s="300"/>
      <c r="O12" s="300"/>
      <c r="P12" s="300"/>
      <c r="Q12" s="300"/>
      <c r="R12" s="300"/>
      <c r="S12" s="300"/>
      <c r="T12" s="300"/>
      <c r="U12" s="300"/>
      <c r="V12" s="302"/>
    </row>
    <row r="13" spans="5:27" ht="21" hidden="1" customHeight="1">
      <c r="E13" s="45"/>
      <c r="F13" s="207"/>
      <c r="G13" s="207"/>
      <c r="H13" s="207"/>
      <c r="I13" s="306"/>
      <c r="J13" s="304"/>
      <c r="K13" s="207"/>
      <c r="L13" s="207"/>
      <c r="M13" s="207"/>
      <c r="N13" s="207"/>
      <c r="O13" s="305"/>
      <c r="P13" s="207"/>
      <c r="Q13" s="82"/>
      <c r="R13" s="82"/>
      <c r="S13" s="82"/>
      <c r="T13" s="62"/>
      <c r="U13" s="62"/>
      <c r="V13" s="308"/>
    </row>
    <row r="14" spans="5:27" ht="24.75" customHeight="1">
      <c r="E14" s="34"/>
      <c r="F14" s="526"/>
      <c r="G14" s="526"/>
      <c r="H14" s="526"/>
      <c r="I14" s="3"/>
      <c r="J14" s="35"/>
      <c r="K14" s="35"/>
      <c r="L14" s="35"/>
      <c r="M14" s="35"/>
      <c r="N14" s="35"/>
      <c r="O14" s="35"/>
      <c r="P14" s="35"/>
      <c r="Q14" s="35"/>
      <c r="R14" s="35"/>
      <c r="S14" s="35"/>
      <c r="T14" s="35"/>
      <c r="U14" s="35"/>
      <c r="V14" s="36"/>
    </row>
  </sheetData>
  <sheetProtection sheet="1" objects="1" scenarios="1"/>
  <dataConsolidate/>
  <mergeCells count="19">
    <mergeCell ref="K10:K11"/>
    <mergeCell ref="F9:K9"/>
    <mergeCell ref="P10:P11"/>
    <mergeCell ref="L9:P9"/>
    <mergeCell ref="V9:V11"/>
    <mergeCell ref="L10:L11"/>
    <mergeCell ref="M10:M11"/>
    <mergeCell ref="N10:N11"/>
    <mergeCell ref="O10:O11"/>
    <mergeCell ref="Q9:U9"/>
    <mergeCell ref="Q10:U10"/>
    <mergeCell ref="J10:J11"/>
    <mergeCell ref="F7:H8"/>
    <mergeCell ref="F14:H14"/>
    <mergeCell ref="E9:E11"/>
    <mergeCell ref="F10:F11"/>
    <mergeCell ref="G10:G11"/>
    <mergeCell ref="H10:H11"/>
    <mergeCell ref="F12:G12"/>
  </mergeCells>
  <dataValidations count="3">
    <dataValidation type="list" allowBlank="1" showInputMessage="1" showErrorMessage="1" sqref="T13:U13">
      <formula1>$L$1:$M$1</formula1>
    </dataValidation>
    <dataValidation type="decimal" allowBlank="1" showInputMessage="1" showErrorMessage="1" prompt="Enter the value without percentage (%) symbol (.e.g. to enter 10.00%, enter it as 10.00)" sqref="Q13:S13">
      <formula1>0</formula1>
      <formula2>100</formula2>
    </dataValidation>
    <dataValidation type="list" allowBlank="1" showInputMessage="1" showErrorMessage="1" sqref="J13 O13">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124</v>
      </c>
      <c r="T9" s="440" t="s">
        <v>89</v>
      </c>
      <c r="U9" s="440" t="s">
        <v>12</v>
      </c>
      <c r="V9" s="440"/>
      <c r="W9" s="440" t="s">
        <v>13</v>
      </c>
      <c r="X9" s="440"/>
      <c r="Y9" s="440" t="s">
        <v>14</v>
      </c>
      <c r="Z9" s="440" t="s">
        <v>441</v>
      </c>
      <c r="AA9" s="522" t="s">
        <v>459</v>
      </c>
    </row>
    <row r="10" spans="5:45"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40"/>
      <c r="Z10" s="440"/>
      <c r="AA10" s="457"/>
    </row>
    <row r="11" spans="5:45"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27" t="s">
        <v>20</v>
      </c>
      <c r="X11" s="27" t="s">
        <v>21</v>
      </c>
      <c r="Y11" s="440"/>
      <c r="Z11" s="440"/>
      <c r="AA11" s="439"/>
    </row>
    <row r="12" spans="5:45" s="244" customFormat="1" ht="19.5" customHeight="1">
      <c r="E12" s="8" t="s">
        <v>72</v>
      </c>
      <c r="F12" s="532" t="s">
        <v>29</v>
      </c>
      <c r="G12" s="533"/>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Qek3OX1vp2rUmKddxPTMNbzsCIvpRcAxsMr9MgZqDXe2GdpgtRu9C3ey51GwoYMcoDvJSbOFB1nuEVEZ0zbIsA==" saltValue="ZYVdqUt5DzzTqmMxMJrmjw==" spinCount="100000" sheet="1" objects="1" scenarios="1"/>
  <mergeCells count="21">
    <mergeCell ref="F12:G12"/>
    <mergeCell ref="M10:O10"/>
    <mergeCell ref="P10:P11"/>
    <mergeCell ref="J9:J11"/>
    <mergeCell ref="K9:K11"/>
    <mergeCell ref="L9:L11"/>
    <mergeCell ref="M9:P9"/>
    <mergeCell ref="AA9:AA11"/>
    <mergeCell ref="E9:E11"/>
    <mergeCell ref="F9:F11"/>
    <mergeCell ref="G9:G11"/>
    <mergeCell ref="H9:H11"/>
    <mergeCell ref="I9:I11"/>
    <mergeCell ref="Z9:Z11"/>
    <mergeCell ref="Q9:Q11"/>
    <mergeCell ref="R9:R11"/>
    <mergeCell ref="U9:V10"/>
    <mergeCell ref="W9:X10"/>
    <mergeCell ref="Y9:Y11"/>
    <mergeCell ref="T9:T11"/>
    <mergeCell ref="S9:S11"/>
  </mergeCells>
  <dataValidations count="7">
    <dataValidation type="whole" operator="lessThanOrEqual" allowBlank="1" showInputMessage="1" showErrorMessage="1" sqref="Y13">
      <formula1>K13</formula1>
    </dataValidation>
    <dataValidation type="whole" operator="lessThanOrEqual" allowBlank="1" showInputMessage="1" showErrorMessage="1" sqref="U13">
      <formula1>H13</formula1>
    </dataValidation>
    <dataValidation type="whole" operator="lessThanOrEqual" allowBlank="1" showInputMessage="1" showErrorMessage="1" sqref="W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decimal" operator="lessThanOrEqual" allowBlank="1" showInputMessage="1" showErrorMessage="1" sqref="L13">
      <formula1>1</formula1>
    </dataValidation>
    <dataValidation type="list" allowBlank="1" showInputMessage="1" showErrorMessage="1" sqref="AA13">
      <formula1>$AR$2:$AS$2</formula1>
    </dataValidation>
  </dataValidations>
  <hyperlinks>
    <hyperlink ref="G16" location="'Shareholding Pattern'!F15" display="Total"/>
    <hyperlink ref="F16" location="'Shareholding Pattern'!F15" display="Total"/>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13</v>
      </c>
      <c r="X9" s="440"/>
      <c r="Y9" s="440" t="s">
        <v>14</v>
      </c>
      <c r="Z9" s="440" t="s">
        <v>441</v>
      </c>
      <c r="AA9" s="522" t="s">
        <v>459</v>
      </c>
      <c r="AR9" t="s">
        <v>337</v>
      </c>
    </row>
    <row r="10" spans="5:45"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40"/>
      <c r="Z10" s="440"/>
      <c r="AA10" s="457"/>
      <c r="AR10" t="s">
        <v>338</v>
      </c>
    </row>
    <row r="11" spans="5:45"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27" t="s">
        <v>20</v>
      </c>
      <c r="X11" s="27" t="s">
        <v>21</v>
      </c>
      <c r="Y11" s="440"/>
      <c r="Z11" s="440"/>
      <c r="AA11" s="439"/>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3"/>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rwEadqHMSwXoUGzKLIq1s3Mrj56goWyFtp3RPUXgy/V/hIxegtMP0jEbTNYE2rZYP1HTb9npC9JQ+vPvC/9ICg==" saltValue="3lHDmxqOHmsFRj5Jvk+TtQ==" spinCount="100000" sheet="1" objects="1" scenarios="1"/>
  <mergeCells count="20">
    <mergeCell ref="J9:J11"/>
    <mergeCell ref="E9:E11"/>
    <mergeCell ref="F9:F11"/>
    <mergeCell ref="G9:G11"/>
    <mergeCell ref="H9:H11"/>
    <mergeCell ref="I9:I11"/>
    <mergeCell ref="K9:K11"/>
    <mergeCell ref="L9:L11"/>
    <mergeCell ref="M9:P9"/>
    <mergeCell ref="AA9:AA11"/>
    <mergeCell ref="Z9:Z11"/>
    <mergeCell ref="U9:V10"/>
    <mergeCell ref="W9:X10"/>
    <mergeCell ref="Y9:Y11"/>
    <mergeCell ref="T9:T11"/>
    <mergeCell ref="S9:S11"/>
    <mergeCell ref="Q9:Q11"/>
    <mergeCell ref="R9:R11"/>
    <mergeCell ref="M10:O10"/>
    <mergeCell ref="P10:P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16" display="Total"/>
    <hyperlink ref="F16" location="'Shareholding Pattern'!F16" display="Total"/>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7"/>
  </sheetPr>
  <dimension ref="A1:XFC16"/>
  <sheetViews>
    <sheetView showGridLines="0" topLeftCell="A7" zoomScale="85" zoomScaleNormal="85" workbookViewId="0">
      <selection activeCell="E16" sqref="E16"/>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 style="235" customWidth="1"/>
    <col min="31" max="16383" width="1" hidden="1"/>
    <col min="16384" max="16384" width="2.28515625" hidden="1" customWidth="1"/>
  </cols>
  <sheetData>
    <row r="1" spans="4:53" hidden="1">
      <c r="I1">
        <v>0</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22" t="s">
        <v>119</v>
      </c>
      <c r="E9" s="440" t="s">
        <v>34</v>
      </c>
      <c r="F9" s="440"/>
      <c r="G9" s="522" t="s">
        <v>118</v>
      </c>
      <c r="H9" s="440" t="s">
        <v>1</v>
      </c>
      <c r="I9" s="440" t="s">
        <v>368</v>
      </c>
      <c r="J9" s="440" t="s">
        <v>3</v>
      </c>
      <c r="K9" s="440" t="s">
        <v>4</v>
      </c>
      <c r="L9" s="440" t="s">
        <v>5</v>
      </c>
      <c r="M9" s="440" t="s">
        <v>6</v>
      </c>
      <c r="N9" s="440" t="s">
        <v>7</v>
      </c>
      <c r="O9" s="440" t="s">
        <v>8</v>
      </c>
      <c r="P9" s="440"/>
      <c r="Q9" s="440"/>
      <c r="R9" s="440"/>
      <c r="S9" s="440" t="s">
        <v>9</v>
      </c>
      <c r="T9" s="522" t="s">
        <v>447</v>
      </c>
      <c r="U9" s="522" t="s">
        <v>116</v>
      </c>
      <c r="V9" s="440" t="s">
        <v>89</v>
      </c>
      <c r="W9" s="440" t="s">
        <v>12</v>
      </c>
      <c r="X9" s="440"/>
      <c r="Y9" s="440" t="s">
        <v>13</v>
      </c>
      <c r="Z9" s="440"/>
      <c r="AA9" s="440" t="s">
        <v>14</v>
      </c>
      <c r="AB9" s="440" t="s">
        <v>441</v>
      </c>
      <c r="AC9" s="522" t="s">
        <v>459</v>
      </c>
      <c r="AD9"/>
      <c r="AV9" t="s">
        <v>34</v>
      </c>
    </row>
    <row r="10" spans="4:53" ht="31.5" customHeight="1">
      <c r="D10" s="457"/>
      <c r="E10" s="440"/>
      <c r="F10" s="440"/>
      <c r="G10" s="457"/>
      <c r="H10" s="440"/>
      <c r="I10" s="440"/>
      <c r="J10" s="440"/>
      <c r="K10" s="440"/>
      <c r="L10" s="440"/>
      <c r="M10" s="440"/>
      <c r="N10" s="440"/>
      <c r="O10" s="440" t="s">
        <v>15</v>
      </c>
      <c r="P10" s="440"/>
      <c r="Q10" s="440"/>
      <c r="R10" s="440" t="s">
        <v>16</v>
      </c>
      <c r="S10" s="440"/>
      <c r="T10" s="457"/>
      <c r="U10" s="457"/>
      <c r="V10" s="440"/>
      <c r="W10" s="440"/>
      <c r="X10" s="440"/>
      <c r="Y10" s="440"/>
      <c r="Z10" s="440"/>
      <c r="AA10" s="440"/>
      <c r="AB10" s="440"/>
      <c r="AC10" s="457"/>
      <c r="AD10"/>
      <c r="AV10" t="s">
        <v>379</v>
      </c>
    </row>
    <row r="11" spans="4:53" ht="78.75" customHeight="1">
      <c r="D11" s="439"/>
      <c r="E11" s="440"/>
      <c r="F11" s="440"/>
      <c r="G11" s="439"/>
      <c r="H11" s="440"/>
      <c r="I11" s="440"/>
      <c r="J11" s="440"/>
      <c r="K11" s="440"/>
      <c r="L11" s="440"/>
      <c r="M11" s="440"/>
      <c r="N11" s="440"/>
      <c r="O11" s="27" t="s">
        <v>17</v>
      </c>
      <c r="P11" s="27" t="s">
        <v>18</v>
      </c>
      <c r="Q11" s="27" t="s">
        <v>19</v>
      </c>
      <c r="R11" s="440"/>
      <c r="S11" s="440"/>
      <c r="T11" s="439"/>
      <c r="U11" s="439"/>
      <c r="V11" s="440"/>
      <c r="W11" s="27" t="s">
        <v>20</v>
      </c>
      <c r="X11" s="27" t="s">
        <v>21</v>
      </c>
      <c r="Y11" s="27" t="s">
        <v>20</v>
      </c>
      <c r="Z11" s="27" t="s">
        <v>21</v>
      </c>
      <c r="AA11" s="440"/>
      <c r="AB11" s="440"/>
      <c r="AC11" s="439"/>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2"/>
      <c r="AD13" s="234" t="str">
        <f>IF(COUNT(H15:$AA$14999)=0,"",SUM(AC1:AC65533))</f>
        <v/>
      </c>
      <c r="AF13" s="296">
        <f>IF(SUM(I13:AA13)&gt;0,1,0)</f>
        <v>0</v>
      </c>
      <c r="AG13" s="296" t="str">
        <f>IF(COUNT(H15:$AA$14993)=0,"",SUM(AF1:AF65527))</f>
        <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18.75" hidden="1" customHeight="1">
      <c r="D15" s="34"/>
      <c r="Z15" s="175"/>
    </row>
    <row r="16" spans="4:53" ht="20.100000000000001" customHeight="1">
      <c r="D16" s="48"/>
      <c r="E16" s="176" t="s">
        <v>392</v>
      </c>
      <c r="F16" s="30"/>
      <c r="G16" s="49"/>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+IFERROR(IF(COUNT(W16),ROUND(SUM(W16)/SUM(M16)*100,2),""),0)</f>
        <v/>
      </c>
      <c r="Y16" s="52" t="str">
        <f>+IFERROR(IF(COUNT(Y14:Y15),ROUND(SUM(Y14:Y15),0),""),"")</f>
        <v/>
      </c>
      <c r="Z16" s="186" t="str">
        <f>+IFERROR(IF(COUNT(Y16),ROUND(SUM(Y16)/SUM(M16)*100,2),""),0)</f>
        <v/>
      </c>
      <c r="AA16" s="52" t="str">
        <f>+IFERROR(IF(COUNT(AA14:AA15),ROUND(SUM(AA14:AA15),0),""),"")</f>
        <v/>
      </c>
    </row>
  </sheetData>
  <sheetProtection algorithmName="SHA-512" hashValue="ZFfC8P+66ENpq2SFOb2LspgoimADF3QivpTUZtglHLC2RrQeGmK3rzf26RHIVOzInue0PbJbQYP1itejNukbMg==" saltValue="QDEhOKv0dq85DSOkbDmI0w==" spinCount="100000" sheet="1" objects="1" scenarios="1"/>
  <sortState ref="G15:AA20">
    <sortCondition ref="AA15"/>
  </sortState>
  <mergeCells count="23">
    <mergeCell ref="J9:J11"/>
    <mergeCell ref="K9:K11"/>
    <mergeCell ref="L9:L11"/>
    <mergeCell ref="M9:M11"/>
    <mergeCell ref="N9:N11"/>
    <mergeCell ref="D9:D11"/>
    <mergeCell ref="I9:I11"/>
    <mergeCell ref="E9:E11"/>
    <mergeCell ref="F9:F11"/>
    <mergeCell ref="H9:H11"/>
    <mergeCell ref="G9:G11"/>
    <mergeCell ref="AC9:AC11"/>
    <mergeCell ref="T9:T11"/>
    <mergeCell ref="U9:U11"/>
    <mergeCell ref="O10:Q10"/>
    <mergeCell ref="R10:R11"/>
    <mergeCell ref="S9:S11"/>
    <mergeCell ref="O9:R9"/>
    <mergeCell ref="AB9:AB11"/>
    <mergeCell ref="W9:X10"/>
    <mergeCell ref="Y9:Z10"/>
    <mergeCell ref="AA9:AA11"/>
    <mergeCell ref="V9:V11"/>
  </mergeCells>
  <dataValidations count="8">
    <dataValidation type="whole" operator="lessThanOrEqual" allowBlank="1" showInputMessage="1" showErrorMessage="1" sqref="AA13:AB13">
      <formula1>M13</formula1>
    </dataValidation>
    <dataValidation type="whole" operator="lessThanOrEqual" allowBlank="1" showInputMessage="1" showErrorMessage="1" sqref="W13">
      <formula1>J13</formula1>
    </dataValidation>
    <dataValidation type="whole" operator="lessThanOrEqual" allowBlank="1" showInputMessage="1" showErrorMessage="1" sqref="Y13">
      <formula1>J13</formula1>
    </dataValidation>
    <dataValidation type="textLength" operator="equal" allowBlank="1" showInputMessage="1" showErrorMessage="1" prompt="[A-Z][A-Z][A-Z][A-Z][A-Z][0-9][0-9][0-9][0-9][A-Z]_x000a__x000a_In absence of PAN write : ZZZZZ9999Z" sqref="H13">
      <formula1>10</formula1>
    </dataValidation>
    <dataValidation type="whole" operator="greaterThanOrEqual" allowBlank="1" showInputMessage="1" showErrorMessage="1" sqref="S13:T13 I13:L13 O13:P13">
      <formula1>0</formula1>
    </dataValidation>
    <dataValidation type="list" allowBlank="1" showInputMessage="1" showErrorMessage="1" sqref="E13">
      <formula1>$AR$1:$AR$6</formula1>
    </dataValidation>
    <dataValidation type="list" allowBlank="1" showInputMessage="1" showErrorMessage="1" sqref="F13">
      <formula1>$AV$9:$AV$10</formula1>
    </dataValidation>
    <dataValidation type="list" allowBlank="1" showInputMessage="1" showErrorMessage="1" sqref="AC13">
      <formula1>$AZ$2:$BA$2</formula1>
    </dataValidation>
  </dataValidations>
  <hyperlinks>
    <hyperlink ref="H16" location="'Shareholding Pattern'!F17" display="Total"/>
    <hyperlink ref="E16" location="'Shareholding Pattern'!F17" display="Total"/>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7" t="s">
        <v>855</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13</v>
      </c>
      <c r="X9" s="440"/>
      <c r="Y9" s="440" t="s">
        <v>14</v>
      </c>
      <c r="Z9" s="440" t="s">
        <v>441</v>
      </c>
      <c r="AA9" s="522" t="s">
        <v>459</v>
      </c>
    </row>
    <row r="10" spans="2:45"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40"/>
      <c r="Z10" s="440"/>
      <c r="AA10" s="457"/>
    </row>
    <row r="11" spans="2:45"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27" t="s">
        <v>20</v>
      </c>
      <c r="X11" s="27" t="s">
        <v>21</v>
      </c>
      <c r="Y11" s="440"/>
      <c r="Z11" s="440"/>
      <c r="AA11" s="439"/>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q//m51/WgRqsNt/i8jkvSeonGlSgMF2MZYjkBhSmtXOwFE5WORzw6CkTU5m8PKiTfGncyWZI+4J5TB0+IlOiZg==" saltValue="Gn7u7ASCp8qOdHesN+HGXA=="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list" allowBlank="1" showInputMessage="1" showErrorMessage="1" sqref="AA13">
      <formula1>$AR$2:$AS$2</formula1>
    </dataValidation>
  </dataValidations>
  <hyperlinks>
    <hyperlink ref="G16" location="'Shareholding Pattern'!F20" display="Total"/>
    <hyperlink ref="F16" location="'Shareholding Pattern'!F20" display="Total"/>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13</v>
      </c>
      <c r="X9" s="440"/>
      <c r="Y9" s="440" t="s">
        <v>14</v>
      </c>
      <c r="Z9" s="440" t="s">
        <v>441</v>
      </c>
      <c r="AA9" s="522" t="s">
        <v>459</v>
      </c>
    </row>
    <row r="10" spans="5:45"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40"/>
      <c r="Z10" s="440"/>
      <c r="AA10" s="457"/>
    </row>
    <row r="11" spans="5:45"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27" t="s">
        <v>20</v>
      </c>
      <c r="X11" s="27" t="s">
        <v>21</v>
      </c>
      <c r="Y11" s="440"/>
      <c r="Z11" s="440"/>
      <c r="AA11" s="439"/>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mf6XcKZU9aicosqAh51HKI/FIxK0rgiGy8hEhWyeqnnS2BRcw4g2ivPLf4R+9puURQdHF7vRX2HCcol2hwxD4A==" saltValue="vCz39Kv6ZUhDF26zHBoG+w=="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list" allowBlank="1" showInputMessage="1" showErrorMessage="1" sqref="AA13">
      <formula1>$AR$2:$AS$2</formula1>
    </dataValidation>
  </dataValidations>
  <hyperlinks>
    <hyperlink ref="G16" location="'Shareholding Pattern'!F21" display="Total"/>
    <hyperlink ref="F16" location="'Shareholding Pattern'!F21" display="Total"/>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13</v>
      </c>
      <c r="X9" s="440"/>
      <c r="Y9" s="440" t="s">
        <v>14</v>
      </c>
      <c r="Z9" s="440" t="s">
        <v>441</v>
      </c>
      <c r="AA9" s="522" t="s">
        <v>459</v>
      </c>
      <c r="AR9" t="s">
        <v>338</v>
      </c>
    </row>
    <row r="10" spans="5:45"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40"/>
      <c r="Z10" s="440"/>
      <c r="AA10" s="457"/>
      <c r="AR10" t="s">
        <v>339</v>
      </c>
    </row>
    <row r="11" spans="5:45"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27" t="s">
        <v>20</v>
      </c>
      <c r="X11" s="27" t="s">
        <v>21</v>
      </c>
      <c r="Y11" s="440"/>
      <c r="Z11" s="440"/>
      <c r="AA11" s="439"/>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hs2BxaR27Y3DAM178QSys4qTJch3O10OU37LZ9vEyyGfNpXVHtgjqpfYtJEF/KUYK9emcr5CPYOZp3eG/Lp16w==" saltValue="psc1qc5fHY38UhiE0fRUVQ==" spinCount="100000" sheet="1" objects="1" scenarios="1"/>
  <mergeCells count="20">
    <mergeCell ref="K9:K11"/>
    <mergeCell ref="L9:L11"/>
    <mergeCell ref="M9:P9"/>
    <mergeCell ref="Q9:Q11"/>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 ref="R9:R11"/>
    <mergeCell ref="J9:J11"/>
  </mergeCells>
  <dataValidations count="6">
    <dataValidation type="whole" operator="lessThanOrEqual" allowBlank="1" showInputMessage="1" showErrorMessage="1" sqref="Y13">
      <formula1>K13</formula1>
    </dataValidation>
    <dataValidation type="whole" operator="lessThanOrEqual" allowBlank="1" showInputMessage="1" showErrorMessage="1" sqref="U13">
      <formula1>H13</formula1>
    </dataValidation>
    <dataValidation type="whole" operator="lessThanOrEqual" allowBlank="1" showInputMessage="1" showErrorMessage="1" sqref="W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22" display="Total"/>
    <hyperlink ref="F16" location="'Shareholding Pattern'!F22" display="Total"/>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13</v>
      </c>
      <c r="X9" s="440"/>
      <c r="Y9" s="440" t="s">
        <v>14</v>
      </c>
      <c r="Z9" s="440" t="s">
        <v>441</v>
      </c>
      <c r="AA9" s="522" t="s">
        <v>459</v>
      </c>
      <c r="AR9" t="s">
        <v>338</v>
      </c>
    </row>
    <row r="10" spans="5:45"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40"/>
      <c r="Z10" s="440"/>
      <c r="AA10" s="457"/>
      <c r="AR10" t="s">
        <v>339</v>
      </c>
    </row>
    <row r="11" spans="5:45"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27" t="s">
        <v>20</v>
      </c>
      <c r="X11" s="27" t="s">
        <v>21</v>
      </c>
      <c r="Y11" s="440"/>
      <c r="Z11" s="440"/>
      <c r="AA11" s="439"/>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rtdnROikLvq7Eki84ZvKQ6DrQHkBOHxkUNsH7F+yfQ9s4Xbvrct0fAoC28NMUB1Q5mnRgU/2MNuaxikJSfS/zA==" saltValue="7PdoXeFlvgZI2WguQCkg4g=="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23" display="Total"/>
    <hyperlink ref="F16" location="'Shareholding Pattern'!F23" display="Total"/>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85546875" style="235"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22" t="s">
        <v>119</v>
      </c>
      <c r="E9" s="440" t="s">
        <v>34</v>
      </c>
      <c r="F9" s="440"/>
      <c r="G9" s="522" t="s">
        <v>118</v>
      </c>
      <c r="H9" s="440" t="s">
        <v>1</v>
      </c>
      <c r="I9" s="440" t="s">
        <v>368</v>
      </c>
      <c r="J9" s="440" t="s">
        <v>3</v>
      </c>
      <c r="K9" s="440" t="s">
        <v>4</v>
      </c>
      <c r="L9" s="440" t="s">
        <v>5</v>
      </c>
      <c r="M9" s="440" t="s">
        <v>6</v>
      </c>
      <c r="N9" s="440" t="s">
        <v>7</v>
      </c>
      <c r="O9" s="440" t="s">
        <v>8</v>
      </c>
      <c r="P9" s="440"/>
      <c r="Q9" s="440"/>
      <c r="R9" s="440"/>
      <c r="S9" s="440" t="s">
        <v>9</v>
      </c>
      <c r="T9" s="522" t="s">
        <v>447</v>
      </c>
      <c r="U9" s="522" t="s">
        <v>116</v>
      </c>
      <c r="V9" s="440" t="s">
        <v>89</v>
      </c>
      <c r="W9" s="440" t="s">
        <v>12</v>
      </c>
      <c r="X9" s="440"/>
      <c r="Y9" s="440" t="s">
        <v>13</v>
      </c>
      <c r="Z9" s="440"/>
      <c r="AA9" s="440" t="s">
        <v>14</v>
      </c>
      <c r="AB9" s="440" t="s">
        <v>441</v>
      </c>
      <c r="AC9" s="522" t="s">
        <v>459</v>
      </c>
      <c r="AD9"/>
      <c r="AV9" t="s">
        <v>34</v>
      </c>
    </row>
    <row r="10" spans="4:53" ht="31.5" customHeight="1">
      <c r="D10" s="457"/>
      <c r="E10" s="440"/>
      <c r="F10" s="440"/>
      <c r="G10" s="457"/>
      <c r="H10" s="440"/>
      <c r="I10" s="440"/>
      <c r="J10" s="440"/>
      <c r="K10" s="440"/>
      <c r="L10" s="440"/>
      <c r="M10" s="440"/>
      <c r="N10" s="440"/>
      <c r="O10" s="440" t="s">
        <v>15</v>
      </c>
      <c r="P10" s="440"/>
      <c r="Q10" s="440"/>
      <c r="R10" s="440" t="s">
        <v>16</v>
      </c>
      <c r="S10" s="440"/>
      <c r="T10" s="457"/>
      <c r="U10" s="457"/>
      <c r="V10" s="440"/>
      <c r="W10" s="440"/>
      <c r="X10" s="440"/>
      <c r="Y10" s="440"/>
      <c r="Z10" s="440"/>
      <c r="AA10" s="440"/>
      <c r="AB10" s="440"/>
      <c r="AC10" s="457"/>
      <c r="AD10"/>
      <c r="AV10" t="s">
        <v>379</v>
      </c>
    </row>
    <row r="11" spans="4:53" ht="78.75" customHeight="1">
      <c r="D11" s="439"/>
      <c r="E11" s="440"/>
      <c r="F11" s="440"/>
      <c r="G11" s="439"/>
      <c r="H11" s="440"/>
      <c r="I11" s="440"/>
      <c r="J11" s="440"/>
      <c r="K11" s="440"/>
      <c r="L11" s="440"/>
      <c r="M11" s="440"/>
      <c r="N11" s="440"/>
      <c r="O11" s="27" t="s">
        <v>17</v>
      </c>
      <c r="P11" s="27" t="s">
        <v>18</v>
      </c>
      <c r="Q11" s="27" t="s">
        <v>19</v>
      </c>
      <c r="R11" s="440"/>
      <c r="S11" s="440"/>
      <c r="T11" s="439"/>
      <c r="U11" s="439"/>
      <c r="V11" s="440"/>
      <c r="W11" s="27" t="s">
        <v>20</v>
      </c>
      <c r="X11" s="27" t="s">
        <v>21</v>
      </c>
      <c r="Y11" s="27" t="s">
        <v>20</v>
      </c>
      <c r="Z11" s="27" t="s">
        <v>21</v>
      </c>
      <c r="AA11" s="440"/>
      <c r="AB11" s="440"/>
      <c r="AC11" s="439"/>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1"/>
      <c r="AD13" s="234"/>
      <c r="AF13" s="296">
        <f>IF(SUM(I13:AA13),1,0)</f>
        <v>0</v>
      </c>
      <c r="AG13" s="296"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UpyKxnTm7m5l3h05EAJKX4dya/gPhezGQa1w5CVakS4HzKS81B5y4l6qNBplvvdlsRgO02txvb3mUmrwepj0KQ==" saltValue="DnlBHHG3b490RuQVkOUfsg==" spinCount="100000" sheet="1" objects="1" scenarios="1"/>
  <mergeCells count="23">
    <mergeCell ref="J9:J11"/>
    <mergeCell ref="K9:K11"/>
    <mergeCell ref="L9:L11"/>
    <mergeCell ref="M9:M11"/>
    <mergeCell ref="N9:N11"/>
    <mergeCell ref="D9:D11"/>
    <mergeCell ref="E9:E11"/>
    <mergeCell ref="F9:F11"/>
    <mergeCell ref="H9:H11"/>
    <mergeCell ref="I9:I11"/>
    <mergeCell ref="G9:G11"/>
    <mergeCell ref="AC9:AC11"/>
    <mergeCell ref="V9:V11"/>
    <mergeCell ref="T9:T11"/>
    <mergeCell ref="U9:U11"/>
    <mergeCell ref="O10:Q10"/>
    <mergeCell ref="S9:S11"/>
    <mergeCell ref="R10:R11"/>
    <mergeCell ref="AB9:AB11"/>
    <mergeCell ref="W9:X10"/>
    <mergeCell ref="Y9:Z10"/>
    <mergeCell ref="AA9:AA11"/>
    <mergeCell ref="O9:R9"/>
  </mergeCells>
  <dataValidations disablePrompts="1" count="8">
    <dataValidation type="whole" operator="lessThanOrEqual" allowBlank="1" showInputMessage="1" showErrorMessage="1" sqref="AA13">
      <formula1>M13</formula1>
    </dataValidation>
    <dataValidation type="whole" operator="lessThanOrEqual" allowBlank="1" showInputMessage="1" showErrorMessage="1" sqref="W13">
      <formula1>J13</formula1>
    </dataValidation>
    <dataValidation type="whole" operator="lessThanOrEqual" allowBlank="1" showInputMessage="1" showErrorMessage="1" sqref="Y13">
      <formula1>J13</formula1>
    </dataValidation>
    <dataValidation type="list" allowBlank="1" showInputMessage="1" showErrorMessage="1" sqref="E13">
      <formula1>$AR$3:$BA$3</formula1>
    </dataValidation>
    <dataValidation type="whole" operator="greaterThanOrEqual" allowBlank="1" showInputMessage="1" showErrorMessage="1" sqref="O13:P13 S13:T13 I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$AV$9:$AV$10</formula1>
    </dataValidation>
    <dataValidation type="list" allowBlank="1" showInputMessage="1" showErrorMessage="1" sqref="AC13">
      <formula1>$AR$2:$AS$2</formula1>
    </dataValidation>
  </dataValidations>
  <hyperlinks>
    <hyperlink ref="H16" location="'Shareholding Pattern'!F24" display="Total"/>
    <hyperlink ref="G16" location="'Shareholding Pattern'!F24" display="Total"/>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c r="AR9" t="s">
        <v>346</v>
      </c>
    </row>
    <row r="10" spans="5:44"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c r="AR10" t="s">
        <v>336</v>
      </c>
    </row>
    <row r="11" spans="5:44"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lQwT2rlxNyTbCt3+S9UgVJV6wqT7JU5TxkCYvpS8sfBm/qra3AV/BMIvZkePBLfoY7pbKYGlO+g7FEAkMZLxXw==" saltValue="s1YG5nN16e1AIJTyxHP8K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0" display="Total"/>
    <hyperlink ref="F16" location="'Shareholding Pattern'!F30" display="Total"/>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c r="AR9" t="s">
        <v>346</v>
      </c>
    </row>
    <row r="10" spans="5:44"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c r="AR10" t="s">
        <v>336</v>
      </c>
    </row>
    <row r="11" spans="5:44"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9nQ5BstRAsUIMARU1XoPD1o9NxH28ckgX0RFZD8a6jRNdvGKLaZ+MJDKfcHoy55WdkSsZxmpViTbDOR5BW/V7g==" saltValue="7kc7SeQeA1wiB/TVOnJq7Q=="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1" display="Total"/>
    <hyperlink ref="F16" location="'Shareholding Pattern'!F31" display="Total"/>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c r="AR9" t="s">
        <v>346</v>
      </c>
    </row>
    <row r="10" spans="5:44"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c r="AR10" t="s">
        <v>336</v>
      </c>
    </row>
    <row r="11" spans="5:44"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km8zuayXtXgV8arecKDwdmBL+cejB36OlxhER+dFxKS+5ebjzXSLig04qNsq4gacQPTska1Ha2WhrWVfoof9zw==" saltValue="LW67DOBbCFbvo5qNcm2+f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2" display="Total"/>
    <hyperlink ref="F16" location="'Shareholding Pattern'!F32" display="Total"/>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c r="AQ9" t="s">
        <v>346</v>
      </c>
    </row>
    <row r="10" spans="5:43"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c r="AQ10" t="s">
        <v>336</v>
      </c>
    </row>
    <row r="11" spans="5:43"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c r="AQ11" t="s">
        <v>347</v>
      </c>
    </row>
    <row r="12" spans="5:43" ht="20.100000000000001" customHeight="1">
      <c r="E12" s="8" t="s">
        <v>679</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rIJSJpBX33iAiu675oRU2R1B1OCiIn7UExj9MLVm4LtrWabgZzK/c4Bkg5k7kv9Lfuc7N1PrP3VoqZEB2aUUeQ==" saltValue="z1Iu9WWTfBZJV728Qv2jT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3" display="Total"/>
    <hyperlink ref="F16" location="'Shareholding Pattern'!F44" display="Click here to go back"/>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c r="AQ9" t="s">
        <v>346</v>
      </c>
    </row>
    <row r="10" spans="5:43"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c r="AQ10" t="s">
        <v>336</v>
      </c>
    </row>
    <row r="11" spans="5:43"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c r="AQ11" t="s">
        <v>347</v>
      </c>
    </row>
    <row r="12" spans="5:43" ht="30" customHeight="1">
      <c r="E12" s="8" t="s">
        <v>680</v>
      </c>
      <c r="F12" s="43" t="s">
        <v>647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mxBbnfBNe48M21auFjdxayIVBqAUrjaManm8pViRSp4j4VqgPbPoyvOhgeWAON4fjyV6FdOEtiXRp1TUGCqAiw==" saltValue="wg6Jy1c2skCliwYdIQS4PA=="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4" display="Total"/>
    <hyperlink ref="F16" location="'Shareholding Pattern'!F46" display="Click here to go back"/>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c r="AR9" t="s">
        <v>346</v>
      </c>
    </row>
    <row r="10" spans="5:44"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c r="AR10" t="s">
        <v>336</v>
      </c>
    </row>
    <row r="11" spans="5:44"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jZ7Xo7YEnpioYnbC/MMxXehri7tI7o0q7BPfsbstVbNMnRW5W6iebrgmCwDO4Utf6bYLBW20VpTo0vu8fHxtnQ==" saltValue="RDtyJsAKlYO5k5KXV3nUlw==" spinCount="100000" sheet="1" objects="1" scenarios="1"/>
  <mergeCells count="20">
    <mergeCell ref="E9:E11"/>
    <mergeCell ref="F9:F11"/>
    <mergeCell ref="G9:G11"/>
    <mergeCell ref="H9:H11"/>
    <mergeCell ref="I9:I11"/>
    <mergeCell ref="J9:J11"/>
    <mergeCell ref="K9:K11"/>
    <mergeCell ref="L9:L11"/>
    <mergeCell ref="M9:P9"/>
    <mergeCell ref="Q9:Q11"/>
    <mergeCell ref="Y9:AA9"/>
    <mergeCell ref="Y10:AA10"/>
    <mergeCell ref="X9:X11"/>
    <mergeCell ref="M10:O10"/>
    <mergeCell ref="P10:P11"/>
    <mergeCell ref="R9:R11"/>
    <mergeCell ref="U9:V10"/>
    <mergeCell ref="W9:W11"/>
    <mergeCell ref="T9:T11"/>
    <mergeCell ref="S9:S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5" display="Total"/>
    <hyperlink ref="F16" location="'Shareholding Pattern'!F33" display="Click here to go back"/>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c r="AR9" t="s">
        <v>346</v>
      </c>
    </row>
    <row r="10" spans="5:44"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c r="AR10" t="s">
        <v>336</v>
      </c>
    </row>
    <row r="11" spans="5:44"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vwqlADdLA+IRG03jxjWgekjqLKzLWJo9IwdltQ43hwB58bSednm/dF15Y9EluQ2bgo8ctrXy7c7YVNf+K2d08Q==" saltValue="nxvhfnrxc9244HGQ+GHHyA=="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6" display="Total"/>
    <hyperlink ref="F16" location="'Shareholding Pattern'!F34" display="Click here to go back"/>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7">
    <tabColor theme="7"/>
  </sheetPr>
  <dimension ref="A1:XFC20"/>
  <sheetViews>
    <sheetView showGridLines="0" topLeftCell="A7" zoomScale="90" zoomScaleNormal="90" workbookViewId="0">
      <selection activeCell="A18" sqref="A18"/>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29"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29"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29" s="6" customFormat="1" ht="20.100000000000001" customHeight="1">
      <c r="E12" s="8" t="s">
        <v>706</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8" t="s">
        <v>905</v>
      </c>
      <c r="G15" s="368" t="s">
        <v>909</v>
      </c>
      <c r="H15" s="38">
        <v>2266000</v>
      </c>
      <c r="I15" s="38"/>
      <c r="J15" s="38"/>
      <c r="K15" s="366">
        <f>+IFERROR(IF(COUNT(H15:J15),ROUND(SUM(H15:J15),0),""),"")</f>
        <v>2266000</v>
      </c>
      <c r="L15" s="42">
        <f>+IFERROR(IF(COUNT(K15),ROUND(K15/'Shareholding Pattern'!$L$78*100,2),""),"")</f>
        <v>4.57</v>
      </c>
      <c r="M15" s="170">
        <f>IF(H15="","",H15)</f>
        <v>2266000</v>
      </c>
      <c r="N15" s="170"/>
      <c r="O15" s="229">
        <f>+IFERROR(IF(COUNT(M15:N15),ROUND(SUM(M15,N15),2),""),"")</f>
        <v>2266000</v>
      </c>
      <c r="P15" s="42">
        <f>+IFERROR(IF(COUNT(O15),ROUND(O15/('Shareholding Pattern'!$P$79)*100,2),""),"")</f>
        <v>4.57</v>
      </c>
      <c r="Q15" s="38"/>
      <c r="R15" s="38"/>
      <c r="S15" s="366" t="str">
        <f>+IFERROR(IF(COUNT(Q15:R15),ROUND(SUM(Q15:R15),0),""),"")</f>
        <v/>
      </c>
      <c r="T15" s="42">
        <f>+IFERROR(IF(COUNT(K15,S15),ROUND(SUM(S15,K15)/SUM('Shareholding Pattern'!$L$78,'Shareholding Pattern'!$T$78)*100,2),""),"")</f>
        <v>4.57</v>
      </c>
      <c r="U15" s="38"/>
      <c r="V15" s="14" t="str">
        <f>+IFERROR(IF(COUNT(U15),ROUND(SUM(U15)/SUM(K15)*100,2),""),0)</f>
        <v/>
      </c>
      <c r="W15" s="38">
        <v>2266000</v>
      </c>
      <c r="X15" s="228"/>
      <c r="Y15" s="38">
        <v>0</v>
      </c>
      <c r="Z15" s="38">
        <v>0</v>
      </c>
      <c r="AA15" s="38">
        <v>0</v>
      </c>
      <c r="AB15" s="10"/>
      <c r="AC15" s="10" t="e">
        <f>SUM(#REF!)</f>
        <v>#REF!</v>
      </c>
    </row>
    <row r="16" spans="5:29" ht="24.95" customHeight="1">
      <c r="E16" s="53">
        <v>2</v>
      </c>
      <c r="F16" s="378" t="s">
        <v>906</v>
      </c>
      <c r="G16" s="368" t="s">
        <v>910</v>
      </c>
      <c r="H16" s="38">
        <v>2253627</v>
      </c>
      <c r="I16" s="38"/>
      <c r="J16" s="38"/>
      <c r="K16" s="366">
        <f>+IFERROR(IF(COUNT(H16:J16),ROUND(SUM(H16:J16),0),""),"")</f>
        <v>2253627</v>
      </c>
      <c r="L16" s="42">
        <f>+IFERROR(IF(COUNT(K16),ROUND(K16/'Shareholding Pattern'!$L$78*100,2),""),"")</f>
        <v>4.54</v>
      </c>
      <c r="M16" s="170">
        <f>IF(H16="","",H16)</f>
        <v>2253627</v>
      </c>
      <c r="N16" s="170"/>
      <c r="O16" s="229">
        <f>+IFERROR(IF(COUNT(M16:N16),ROUND(SUM(M16,N16),2),""),"")</f>
        <v>2253627</v>
      </c>
      <c r="P16" s="42">
        <f>+IFERROR(IF(COUNT(O16),ROUND(O16/('Shareholding Pattern'!$P$79)*100,2),""),"")</f>
        <v>4.54</v>
      </c>
      <c r="Q16" s="38"/>
      <c r="R16" s="38"/>
      <c r="S16" s="366" t="str">
        <f>+IFERROR(IF(COUNT(Q16:R16),ROUND(SUM(Q16:R16),0),""),"")</f>
        <v/>
      </c>
      <c r="T16" s="42">
        <f>+IFERROR(IF(COUNT(K16,S16),ROUND(SUM(S16,K16)/SUM('Shareholding Pattern'!$L$78,'Shareholding Pattern'!$T$78)*100,2),""),"")</f>
        <v>4.54</v>
      </c>
      <c r="U16" s="38"/>
      <c r="V16" s="14" t="str">
        <f>+IFERROR(IF(COUNT(U16),ROUND(SUM(U16)/SUM(K16)*100,2),""),0)</f>
        <v/>
      </c>
      <c r="W16" s="38">
        <v>2253627</v>
      </c>
      <c r="X16" s="228"/>
      <c r="Y16" s="38">
        <v>0</v>
      </c>
      <c r="Z16" s="38">
        <v>0</v>
      </c>
      <c r="AA16" s="38">
        <v>0</v>
      </c>
      <c r="AB16" s="10"/>
      <c r="AC16" s="10" t="e">
        <f>SUM(#REF!)</f>
        <v>#REF!</v>
      </c>
    </row>
    <row r="17" spans="5:29" ht="24.95" customHeight="1">
      <c r="E17" s="53">
        <v>3</v>
      </c>
      <c r="F17" s="378" t="s">
        <v>907</v>
      </c>
      <c r="G17" s="368" t="s">
        <v>911</v>
      </c>
      <c r="H17" s="38">
        <v>2036300</v>
      </c>
      <c r="I17" s="38"/>
      <c r="J17" s="38"/>
      <c r="K17" s="366">
        <f>+IFERROR(IF(COUNT(H17:J17),ROUND(SUM(H17:J17),0),""),"")</f>
        <v>2036300</v>
      </c>
      <c r="L17" s="42">
        <f>+IFERROR(IF(COUNT(K17),ROUND(K17/'Shareholding Pattern'!$L$78*100,2),""),"")</f>
        <v>4.0999999999999996</v>
      </c>
      <c r="M17" s="170">
        <f>IF(H17="","",H17)</f>
        <v>2036300</v>
      </c>
      <c r="N17" s="170"/>
      <c r="O17" s="229">
        <f>+IFERROR(IF(COUNT(M17:N17),ROUND(SUM(M17,N17),2),""),"")</f>
        <v>2036300</v>
      </c>
      <c r="P17" s="42">
        <f>+IFERROR(IF(COUNT(O17),ROUND(O17/('Shareholding Pattern'!$P$79)*100,2),""),"")</f>
        <v>4.0999999999999996</v>
      </c>
      <c r="Q17" s="38"/>
      <c r="R17" s="38"/>
      <c r="S17" s="366" t="str">
        <f>+IFERROR(IF(COUNT(Q17:R17),ROUND(SUM(Q17:R17),0),""),"")</f>
        <v/>
      </c>
      <c r="T17" s="42">
        <f>+IFERROR(IF(COUNT(K17,S17),ROUND(SUM(S17,K17)/SUM('Shareholding Pattern'!$L$78,'Shareholding Pattern'!$T$78)*100,2),""),"")</f>
        <v>4.0999999999999996</v>
      </c>
      <c r="U17" s="38"/>
      <c r="V17" s="14" t="str">
        <f>+IFERROR(IF(COUNT(U17),ROUND(SUM(U17)/SUM(K17)*100,2),""),0)</f>
        <v/>
      </c>
      <c r="W17" s="38">
        <v>2036300</v>
      </c>
      <c r="X17" s="228"/>
      <c r="Y17" s="38">
        <v>0</v>
      </c>
      <c r="Z17" s="38">
        <v>0</v>
      </c>
      <c r="AA17" s="38">
        <v>0</v>
      </c>
      <c r="AB17" s="10"/>
      <c r="AC17" s="10" t="e">
        <f>SUM(#REF!)</f>
        <v>#REF!</v>
      </c>
    </row>
    <row r="18" spans="5:29" ht="24.95" customHeight="1">
      <c r="E18" s="53">
        <v>4</v>
      </c>
      <c r="F18" s="378" t="s">
        <v>908</v>
      </c>
      <c r="G18" s="368" t="s">
        <v>912</v>
      </c>
      <c r="H18" s="38">
        <v>1825000</v>
      </c>
      <c r="I18" s="38"/>
      <c r="J18" s="38"/>
      <c r="K18" s="366">
        <f>+IFERROR(IF(COUNT(H18:J18),ROUND(SUM(H18:J18),0),""),"")</f>
        <v>1825000</v>
      </c>
      <c r="L18" s="42">
        <f>+IFERROR(IF(COUNT(K18),ROUND(K18/'Shareholding Pattern'!$L$78*100,2),""),"")</f>
        <v>3.68</v>
      </c>
      <c r="M18" s="170">
        <f>IF(H18="","",H18)</f>
        <v>1825000</v>
      </c>
      <c r="N18" s="170"/>
      <c r="O18" s="229">
        <f>+IFERROR(IF(COUNT(M18:N18),ROUND(SUM(M18,N18),2),""),"")</f>
        <v>1825000</v>
      </c>
      <c r="P18" s="42">
        <f>+IFERROR(IF(COUNT(O18),ROUND(O18/('Shareholding Pattern'!$P$79)*100,2),""),"")</f>
        <v>3.68</v>
      </c>
      <c r="Q18" s="38"/>
      <c r="R18" s="38"/>
      <c r="S18" s="366" t="str">
        <f>+IFERROR(IF(COUNT(Q18:R18),ROUND(SUM(Q18:R18),0),""),"")</f>
        <v/>
      </c>
      <c r="T18" s="42">
        <f>+IFERROR(IF(COUNT(K18,S18),ROUND(SUM(S18,K18)/SUM('Shareholding Pattern'!$L$78,'Shareholding Pattern'!$T$78)*100,2),""),"")</f>
        <v>3.68</v>
      </c>
      <c r="U18" s="38"/>
      <c r="V18" s="14" t="str">
        <f>+IFERROR(IF(COUNT(U18),ROUND(SUM(U18)/SUM(K18)*100,2),""),0)</f>
        <v/>
      </c>
      <c r="W18" s="38">
        <v>1825000</v>
      </c>
      <c r="X18" s="228"/>
      <c r="Y18" s="38">
        <v>0</v>
      </c>
      <c r="Z18" s="38">
        <v>0</v>
      </c>
      <c r="AA18" s="38">
        <v>0</v>
      </c>
      <c r="AB18" s="10"/>
      <c r="AC18" s="10" t="e">
        <f>SUM(#REF!)</f>
        <v>#REF!</v>
      </c>
    </row>
    <row r="19" spans="5:29" hidden="1">
      <c r="E19" s="34"/>
      <c r="J19" s="169"/>
      <c r="K19" s="169"/>
      <c r="N19" s="169"/>
      <c r="O19" s="169"/>
      <c r="V19" s="169"/>
      <c r="W19" s="35"/>
      <c r="X19" s="35"/>
      <c r="Y19" s="35"/>
      <c r="Z19" s="35"/>
      <c r="AA19" s="36"/>
    </row>
    <row r="20" spans="5:29" ht="20.100000000000001" customHeight="1">
      <c r="E20" s="48"/>
      <c r="F20" s="49" t="s">
        <v>392</v>
      </c>
      <c r="G20" s="49" t="s">
        <v>19</v>
      </c>
      <c r="H20" s="44">
        <f>+IFERROR(IF(COUNT(H14:H19),ROUND(SUM(H14:H19),0),""),"")</f>
        <v>8380927</v>
      </c>
      <c r="I20" s="44" t="str">
        <f>+IFERROR(IF(COUNT(I14:I19),ROUND(SUM(I14:I19),0),""),"")</f>
        <v/>
      </c>
      <c r="J20" s="44" t="str">
        <f>+IFERROR(IF(COUNT(J14:J19),ROUND(SUM(J14:J19),0),""),"")</f>
        <v/>
      </c>
      <c r="K20" s="44">
        <f>+IFERROR(IF(COUNT(K14:K19),ROUND(SUM(K14:K19),0),""),"")</f>
        <v>8380927</v>
      </c>
      <c r="L20" s="14">
        <f>+IFERROR(IF(COUNT(K20),ROUND(K20/'Shareholding Pattern'!$L$78*100,2),""),"")</f>
        <v>16.89</v>
      </c>
      <c r="M20" s="29">
        <f>+IFERROR(IF(COUNT(M14:M19),ROUND(SUM(M14:M19),0),""),"")</f>
        <v>8380927</v>
      </c>
      <c r="N20" s="29" t="str">
        <f>+IFERROR(IF(COUNT(N14:N19),ROUND(SUM(N14:N19),0),""),"")</f>
        <v/>
      </c>
      <c r="O20" s="29">
        <f>+IFERROR(IF(COUNT(O14:O19),ROUND(SUM(O14:O19),0),""),"")</f>
        <v>8380927</v>
      </c>
      <c r="P20" s="14">
        <f>+IFERROR(IF(COUNT(O20),ROUND(O20/('Shareholding Pattern'!$P$79)*100,2),""),"")</f>
        <v>16.89</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16.89</v>
      </c>
      <c r="U20" s="44" t="str">
        <f>+IFERROR(IF(COUNT(U14:U19),ROUND(SUM(U14:U19),0),""),"")</f>
        <v/>
      </c>
      <c r="V20" s="14" t="str">
        <f>+IFERROR(IF(COUNT(U20),ROUND(SUM(U20)/SUM(K20)*100,2),""),0)</f>
        <v/>
      </c>
      <c r="W20" s="44">
        <f>+IFERROR(IF(COUNT(W14:W19),ROUND(SUM(W14:W19),0),""),"")</f>
        <v>8380927</v>
      </c>
      <c r="X20" s="337"/>
      <c r="Y20" s="44">
        <f>+IFERROR(IF(COUNT(Y14:Y19),ROUND(SUM(Y14:Y19),0),""),"")</f>
        <v>0</v>
      </c>
      <c r="Z20" s="44">
        <f>+IFERROR(IF(COUNT(Z14:Z19),ROUND(SUM(Z14:Z19),0),""),"")</f>
        <v>0</v>
      </c>
      <c r="AA20" s="44">
        <f>+IFERROR(IF(COUNT(AA14:AA19),ROUND(SUM(AA14:AA19),0),""),"")</f>
        <v>0</v>
      </c>
    </row>
  </sheetData>
  <sheetProtection algorithmName="SHA-512" hashValue="Lm9ZQlIEfmmacSGZWcBoXtbaqBQXVShOgtyaPpjxbqkOIPDKLtUbq6LgIGcFhx0TvcTNrt7t6PVafYmgabXLHA==" saltValue="c9vDq+kMPzTXjtXGpMBOX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U15:U18">
      <formula1>H13</formula1>
    </dataValidation>
    <dataValidation type="whole" operator="lessThanOrEqual" allowBlank="1" showInputMessage="1" showErrorMessage="1" sqref="W13 W15:W18">
      <formula1>K13</formula1>
    </dataValidation>
    <dataValidation type="textLength" operator="equal" allowBlank="1" showInputMessage="1" showErrorMessage="1" prompt="[A-Z][A-Z][A-Z][A-Z][A-Z][0-9][0-9][0-9][0-9][A-Z]_x000a__x000a_In absence of PAN write : ZZZZZ9999Z" sqref="G13 G15:G18">
      <formula1>10</formula1>
    </dataValidation>
    <dataValidation type="whole" operator="greaterThanOrEqual" allowBlank="1" showInputMessage="1" showErrorMessage="1" sqref="Q13:R13 M13:N13 H13:J13 Q15:R18 M15:N18 H15:J18">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formula1>K13</formula1>
    </dataValidation>
  </dataValidations>
  <hyperlinks>
    <hyperlink ref="G20" location="'Shareholding Pattern'!F40" display="Total"/>
    <hyperlink ref="F20" location="'Shareholding Pattern'!F68" display="Click here to go back"/>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23554"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23555"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23556"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29"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29"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VGVd2TYsJJOSKI7mJ2J9kT6tuF9vhhmKxMrcOlD/fpxN4LKPSvf6UKZo7SFuocPyxNVoS/S4e+fRcRIGjgCLQw==" saltValue="dKCQJd8V65iKUuboBjl+w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7" display="Click here to go back"/>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30"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30"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30" s="6" customFormat="1" ht="20.100000000000001" customHeight="1">
      <c r="E12" s="8" t="s">
        <v>703</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s8P1/NBk4cy0+PYafosKJBbodjmx+38NgQEYww71Zra2gKBkkEtgoC8p5IiHAD3SRJGXeNdJMhj9EKU2WXEs+g==" saltValue="cTvhkKDt1Mpm/akQALoqB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6" display="Click here to go back"/>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29"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29"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29" s="6" customFormat="1" ht="20.100000000000001" customHeight="1">
      <c r="E12" s="8" t="s">
        <v>704</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kfImMdypOKmRswCrcMYsHRPMkoe+ltes7XhAyLoUAOpD283vF6zlka7Nc4G/MmmcVT/ltg0HGSSginFHpNoWKQ==" saltValue="EjLQR2eaH/nrxmlD/ZIqF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5" display="Click here to go back"/>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29"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29"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29"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MikCWAYldJpvMQuPKltKzWrdt3cfVZH5sVGH91E1Ijq/1kMyAKYbnWCUDRdW0CloEhEJ36Nm903EuYGoSN3FJQ==" saltValue="BvO/oqE5HKF1ihx2r17jD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2" display="Click here to go back"/>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30"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30"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CWeBHrft0koC8yLKnbUyy6FbE5uBIfNkX+SVV7l/UXmRaw1zo/GS2rSGWPCFJsw/2HiqXHy+bM6ZQ3kB3GrhCw==" saltValue="TLCHQr2qmTBoohb06BsR7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1" display="Click here to go back"/>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30"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30"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30"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rPdMXxnHQLoBhlRlqY1BChPuPJIt4ontaOBTId4U4+FOMU2GadpqABNwV0E4nIK9qsB/rDqao/ET4eyD460q2Q==" saltValue="SKozSEA43s7tWYEORae1P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0" display="Click here to go back"/>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29"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29"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JH6Jck3EJazh8okOzBcZJMaDnGPyZUOY+FQpLzrkKqIE6D4k4Htludi+S6m6z9ZYic2HskqGyolh3Zal8pdx4g==" saltValue="6/4Uw+8qS4gz1haftCZkd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9" display="Click here to go back"/>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29"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29"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uqGr0NW5EReAhuDxIBxPFNNqBf2fz8NQhUaW71VY6Pisdl77xgVtFAFQihTzZIcOS6hdB9LKJmWcXw0cCQSPeg==" saltValue="rt/osibzJBDlI4jcWqhur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8" display="Click here to go back"/>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29"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29"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29" s="6" customFormat="1" ht="20.100000000000001" customHeight="1">
      <c r="E12" s="8" t="s">
        <v>697</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kbVF0bWSIH4V0s3+h9cQS4CTIcpdjJWE+H22F7FEmeLsLpGc4djTIZcMHDsP/7OWxradLRjPwnrEVbmEBiodSg==" saltValue="OCmwdmQL00C6Uafr5IV0G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7" display="Click here to go back"/>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29"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29"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29" s="6" customFormat="1" ht="20.100000000000001" customHeight="1">
      <c r="E12" s="8" t="s">
        <v>84</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M67EZHOTb3MF9PkUmhNUx/QLJUvUVa/111RdL45C+8QYpmIaq3Aa6iNuirHaE08CHigzlaVbhadYY37c4Pn18A==" saltValue="wqVbrAZiqY3L8o9qa0yVo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4" display="Click here to go back"/>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29"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29"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29" s="6" customFormat="1" ht="20.100000000000001" customHeight="1">
      <c r="E12" s="8" t="s">
        <v>696</v>
      </c>
      <c r="F12" s="71" t="s">
        <v>659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7cNEgufBfCKy9DlfkwVbEAgfQMSa617nKyvwzXLU8WELDqpQEcpDWWrhUHP++N/GQ2K+tNeotYule0eXTDGeOw==" saltValue="nNsdDRgWRGc1X38Taib9Pg=="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3" display="Click here to go back"/>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29"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29"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29" s="6" customFormat="1" ht="20.100000000000001" customHeight="1">
      <c r="E12" s="8" t="s">
        <v>682</v>
      </c>
      <c r="F12" s="71" t="s">
        <v>692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Az8+vaUzZH7yfuCka2ky5JyXJKygQkbOEUZ2ZYfSPG5Xzn8VsusQfs+aRuQ4Al/OLOG8FE4YBtFTee0imqT7iQ==" saltValue="zgdqw4HiAUGhN49fWwUezg==" spinCount="100000" sheet="1" objects="1" scenarios="1"/>
  <mergeCells count="20">
    <mergeCell ref="Y9:AA9"/>
    <mergeCell ref="Y10:AA10"/>
    <mergeCell ref="Q9:Q11"/>
    <mergeCell ref="P10:P11"/>
    <mergeCell ref="X9:X11"/>
    <mergeCell ref="W9:W11"/>
    <mergeCell ref="L9:L11"/>
    <mergeCell ref="M9:P9"/>
    <mergeCell ref="U9:V10"/>
    <mergeCell ref="T9:T11"/>
    <mergeCell ref="R9:R11"/>
    <mergeCell ref="S9:S11"/>
    <mergeCell ref="M10:O10"/>
    <mergeCell ref="H9:H11"/>
    <mergeCell ref="E9:E11"/>
    <mergeCell ref="F9:F11"/>
    <mergeCell ref="G9:G11"/>
    <mergeCell ref="K9:K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2" display="Click here to go back"/>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22" t="s">
        <v>119</v>
      </c>
      <c r="E9" s="522" t="s">
        <v>34</v>
      </c>
      <c r="F9" s="522" t="s">
        <v>376</v>
      </c>
      <c r="G9" s="522" t="s">
        <v>118</v>
      </c>
      <c r="H9" s="440" t="s">
        <v>1</v>
      </c>
      <c r="I9" s="522" t="s">
        <v>368</v>
      </c>
      <c r="J9" s="440" t="s">
        <v>3</v>
      </c>
      <c r="K9" s="440" t="s">
        <v>4</v>
      </c>
      <c r="L9" s="440" t="s">
        <v>5</v>
      </c>
      <c r="M9" s="440" t="s">
        <v>6</v>
      </c>
      <c r="N9" s="440" t="s">
        <v>7</v>
      </c>
      <c r="O9" s="440" t="s">
        <v>8</v>
      </c>
      <c r="P9" s="440"/>
      <c r="Q9" s="440"/>
      <c r="R9" s="440"/>
      <c r="S9" s="440" t="s">
        <v>9</v>
      </c>
      <c r="T9" s="522" t="s">
        <v>447</v>
      </c>
      <c r="U9" s="522" t="s">
        <v>120</v>
      </c>
      <c r="V9" s="440" t="s">
        <v>89</v>
      </c>
      <c r="W9" s="440" t="s">
        <v>12</v>
      </c>
      <c r="X9" s="440"/>
      <c r="Y9" s="440" t="s">
        <v>14</v>
      </c>
      <c r="Z9" s="440" t="s">
        <v>441</v>
      </c>
      <c r="AA9" s="472" t="s">
        <v>707</v>
      </c>
      <c r="AB9" s="473"/>
      <c r="AC9" s="474"/>
      <c r="AG9" t="s">
        <v>348</v>
      </c>
      <c r="AV9" t="s">
        <v>34</v>
      </c>
    </row>
    <row r="10" spans="4:57" ht="31.5" customHeight="1">
      <c r="D10" s="457"/>
      <c r="E10" s="457"/>
      <c r="F10" s="457"/>
      <c r="G10" s="457"/>
      <c r="H10" s="440"/>
      <c r="I10" s="457"/>
      <c r="J10" s="440"/>
      <c r="K10" s="440"/>
      <c r="L10" s="440"/>
      <c r="M10" s="440"/>
      <c r="N10" s="440"/>
      <c r="O10" s="440" t="s">
        <v>15</v>
      </c>
      <c r="P10" s="440"/>
      <c r="Q10" s="440"/>
      <c r="R10" s="440" t="s">
        <v>16</v>
      </c>
      <c r="S10" s="440"/>
      <c r="T10" s="457"/>
      <c r="U10" s="516"/>
      <c r="V10" s="440"/>
      <c r="W10" s="440"/>
      <c r="X10" s="440"/>
      <c r="Y10" s="440"/>
      <c r="Z10" s="440"/>
      <c r="AA10" s="451" t="s">
        <v>708</v>
      </c>
      <c r="AB10" s="452"/>
      <c r="AC10" s="453"/>
      <c r="AG10" t="s">
        <v>339</v>
      </c>
      <c r="AV10" t="s">
        <v>379</v>
      </c>
    </row>
    <row r="11" spans="4:57" ht="45">
      <c r="D11" s="439"/>
      <c r="E11" s="439"/>
      <c r="F11" s="439"/>
      <c r="G11" s="439"/>
      <c r="H11" s="440"/>
      <c r="I11" s="439"/>
      <c r="J11" s="440"/>
      <c r="K11" s="440"/>
      <c r="L11" s="440"/>
      <c r="M11" s="440"/>
      <c r="N11" s="440"/>
      <c r="O11" s="27" t="s">
        <v>17</v>
      </c>
      <c r="P11" s="27" t="s">
        <v>18</v>
      </c>
      <c r="Q11" s="27" t="s">
        <v>19</v>
      </c>
      <c r="R11" s="440"/>
      <c r="S11" s="440"/>
      <c r="T11" s="439"/>
      <c r="U11" s="517"/>
      <c r="V11" s="440"/>
      <c r="W11" s="27" t="s">
        <v>20</v>
      </c>
      <c r="X11" s="27" t="s">
        <v>21</v>
      </c>
      <c r="Y11" s="440"/>
      <c r="Z11" s="440"/>
      <c r="AA11" s="55" t="s">
        <v>709</v>
      </c>
      <c r="AB11" s="55" t="s">
        <v>710</v>
      </c>
      <c r="AC11" s="55" t="s">
        <v>711</v>
      </c>
      <c r="AG11" t="s">
        <v>344</v>
      </c>
    </row>
    <row r="12" spans="4:57" ht="15.75">
      <c r="D12" s="8" t="s">
        <v>695</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ouT7u0d/wfdMn2U8EmQLulzK8GNrgdyMYYVMDgcbFUe8d4FkueoCVG5DlIp7tC+DLajQOgu4aWMg2cg0/A6ceg==" saltValue="9hWFvZ2g6ZTWwI8nXpE5mg==" spinCount="100000" sheet="1" objects="1" scenarios="1"/>
  <mergeCells count="23">
    <mergeCell ref="AA9:AC9"/>
    <mergeCell ref="AA10:AC10"/>
    <mergeCell ref="Z9:Z11"/>
    <mergeCell ref="O10:Q10"/>
    <mergeCell ref="R10:R11"/>
    <mergeCell ref="S9:S11"/>
    <mergeCell ref="T9:T11"/>
    <mergeCell ref="U9:U11"/>
    <mergeCell ref="V9:V11"/>
    <mergeCell ref="W9:X10"/>
    <mergeCell ref="Y9:Y11"/>
    <mergeCell ref="O9:R9"/>
    <mergeCell ref="J9:J11"/>
    <mergeCell ref="K9:K11"/>
    <mergeCell ref="L9:L11"/>
    <mergeCell ref="M9:M11"/>
    <mergeCell ref="N9:N11"/>
    <mergeCell ref="I9:I11"/>
    <mergeCell ref="D9:D11"/>
    <mergeCell ref="E9:E11"/>
    <mergeCell ref="F9:F11"/>
    <mergeCell ref="G9:G11"/>
    <mergeCell ref="H9:H11"/>
  </mergeCells>
  <dataValidations count="10">
    <dataValidation type="list" allowBlank="1" showInputMessage="1" showErrorMessage="1" sqref="F13">
      <formula1>$AV$9:$AV$10</formula1>
    </dataValidation>
    <dataValidation type="list" allowBlank="1" showInputMessage="1" showErrorMessage="1" sqref="E13">
      <formula1>$AR$1:$BE$1</formula1>
    </dataValidation>
    <dataValidation type="whole" operator="greaterThan" allowBlank="1" showInputMessage="1" showErrorMessage="1" sqref="I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greaterThanOrEqual" allowBlank="1" showInputMessage="1" showErrorMessage="1" sqref="O13:P13 J13:L13 S13:T13">
      <formula1>0</formula1>
    </dataValidation>
    <dataValidation type="whole" operator="lessThanOrEqual" allowBlank="1" showInputMessage="1" showErrorMessage="1" sqref="W13">
      <formula1>J13</formula1>
    </dataValidation>
    <dataValidation type="whole" operator="lessThanOrEqual" allowBlank="1" showInputMessage="1" showErrorMessage="1" sqref="Y13">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s>
  <hyperlinks>
    <hyperlink ref="H16" location="'Shareholding Pattern'!F38" display="Total"/>
    <hyperlink ref="F16" location="'Shareholding Pattern'!F49" display="Click here to go back"/>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22" t="s">
        <v>119</v>
      </c>
      <c r="E9" s="522" t="s">
        <v>34</v>
      </c>
      <c r="F9" s="522" t="s">
        <v>376</v>
      </c>
      <c r="G9" s="522" t="s">
        <v>118</v>
      </c>
      <c r="H9" s="440" t="s">
        <v>1</v>
      </c>
      <c r="I9" s="522" t="s">
        <v>368</v>
      </c>
      <c r="J9" s="440" t="s">
        <v>3</v>
      </c>
      <c r="K9" s="440" t="s">
        <v>4</v>
      </c>
      <c r="L9" s="440" t="s">
        <v>5</v>
      </c>
      <c r="M9" s="440" t="s">
        <v>6</v>
      </c>
      <c r="N9" s="440" t="s">
        <v>7</v>
      </c>
      <c r="O9" s="440" t="s">
        <v>8</v>
      </c>
      <c r="P9" s="440"/>
      <c r="Q9" s="440"/>
      <c r="R9" s="440"/>
      <c r="S9" s="440" t="s">
        <v>9</v>
      </c>
      <c r="T9" s="522" t="s">
        <v>447</v>
      </c>
      <c r="U9" s="522" t="s">
        <v>120</v>
      </c>
      <c r="V9" s="440" t="s">
        <v>89</v>
      </c>
      <c r="W9" s="440" t="s">
        <v>12</v>
      </c>
      <c r="X9" s="440"/>
      <c r="Y9" s="440" t="s">
        <v>14</v>
      </c>
      <c r="Z9" s="440" t="s">
        <v>441</v>
      </c>
      <c r="AA9" s="472" t="s">
        <v>707</v>
      </c>
      <c r="AB9" s="473"/>
      <c r="AC9" s="474"/>
      <c r="AG9" t="s">
        <v>348</v>
      </c>
      <c r="AV9" t="s">
        <v>34</v>
      </c>
    </row>
    <row r="10" spans="4:57" ht="31.5" customHeight="1">
      <c r="D10" s="457"/>
      <c r="E10" s="457"/>
      <c r="F10" s="457"/>
      <c r="G10" s="457"/>
      <c r="H10" s="440"/>
      <c r="I10" s="457"/>
      <c r="J10" s="440"/>
      <c r="K10" s="440"/>
      <c r="L10" s="440"/>
      <c r="M10" s="440"/>
      <c r="N10" s="440"/>
      <c r="O10" s="440" t="s">
        <v>15</v>
      </c>
      <c r="P10" s="440"/>
      <c r="Q10" s="440"/>
      <c r="R10" s="440" t="s">
        <v>16</v>
      </c>
      <c r="S10" s="440"/>
      <c r="T10" s="457"/>
      <c r="U10" s="516"/>
      <c r="V10" s="440"/>
      <c r="W10" s="440"/>
      <c r="X10" s="440"/>
      <c r="Y10" s="440"/>
      <c r="Z10" s="440"/>
      <c r="AA10" s="451" t="s">
        <v>708</v>
      </c>
      <c r="AB10" s="452"/>
      <c r="AC10" s="453"/>
      <c r="AG10" t="s">
        <v>339</v>
      </c>
      <c r="AV10" t="s">
        <v>379</v>
      </c>
    </row>
    <row r="11" spans="4:57" ht="45">
      <c r="D11" s="439"/>
      <c r="E11" s="439"/>
      <c r="F11" s="439"/>
      <c r="G11" s="439"/>
      <c r="H11" s="440"/>
      <c r="I11" s="439"/>
      <c r="J11" s="440"/>
      <c r="K11" s="440"/>
      <c r="L11" s="440"/>
      <c r="M11" s="440"/>
      <c r="N11" s="440"/>
      <c r="O11" s="27" t="s">
        <v>17</v>
      </c>
      <c r="P11" s="27" t="s">
        <v>18</v>
      </c>
      <c r="Q11" s="27" t="s">
        <v>19</v>
      </c>
      <c r="R11" s="440"/>
      <c r="S11" s="440"/>
      <c r="T11" s="439"/>
      <c r="U11" s="517"/>
      <c r="V11" s="440"/>
      <c r="W11" s="27" t="s">
        <v>20</v>
      </c>
      <c r="X11" s="27" t="s">
        <v>21</v>
      </c>
      <c r="Y11" s="440"/>
      <c r="Z11" s="440"/>
      <c r="AA11" s="55" t="s">
        <v>709</v>
      </c>
      <c r="AB11" s="55" t="s">
        <v>710</v>
      </c>
      <c r="AC11" s="55" t="s">
        <v>711</v>
      </c>
      <c r="AG11" t="s">
        <v>344</v>
      </c>
    </row>
    <row r="12" spans="4:57" ht="15.75">
      <c r="D12" s="8" t="s">
        <v>678</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ZTI2Yzp00VSNQHVMif4p6nmOfhcvHk+2A2IlW7EZtty/g4Zb7i9P8+SLFqkrP7eb1X1SKKFYJoMSIcJFT92iLA==" saltValue="eDeo0ju07d2W9Msy06G0xg==" spinCount="100000" sheet="1" objects="1" scenarios="1"/>
  <mergeCells count="23">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 ref="R10:R11"/>
    <mergeCell ref="D9:D11"/>
    <mergeCell ref="E9:E11"/>
    <mergeCell ref="F9:F11"/>
    <mergeCell ref="H9:H11"/>
    <mergeCell ref="I9:I11"/>
    <mergeCell ref="G9:G11"/>
  </mergeCells>
  <dataValidations count="10">
    <dataValidation type="whole" operator="lessThanOrEqual" allowBlank="1" showInputMessage="1" showErrorMessage="1" sqref="Y13">
      <formula1>M13</formula1>
    </dataValidation>
    <dataValidation type="whole" operator="lessThanOrEqual" allowBlank="1" showInputMessage="1" showErrorMessage="1" sqref="W13">
      <formula1>J13</formula1>
    </dataValidation>
    <dataValidation type="whole" operator="greaterThanOrEqual" allowBlank="1" showInputMessage="1" showErrorMessage="1" sqref="O13:P13 J13:L13 S13:T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greaterThan" allowBlank="1" showInputMessage="1" showErrorMessage="1" sqref="I13">
      <formula1>0</formula1>
    </dataValidation>
    <dataValidation type="list" allowBlank="1" showInputMessage="1" showErrorMessage="1" sqref="E13">
      <formula1>$AR$1:$BE$1</formula1>
    </dataValidation>
    <dataValidation type="list" allowBlank="1" showInputMessage="1" showErrorMessage="1" sqref="F13">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s>
  <hyperlinks>
    <hyperlink ref="H16" location="'Shareholding Pattern'!F38" display="Total"/>
    <hyperlink ref="F16" location="'Shareholding Pattern'!F40" display="Click here to go back"/>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2" t="s">
        <v>119</v>
      </c>
      <c r="F9" s="440" t="s">
        <v>118</v>
      </c>
      <c r="G9" s="440" t="s">
        <v>1</v>
      </c>
      <c r="H9" s="440" t="s">
        <v>3</v>
      </c>
      <c r="I9" s="440" t="s">
        <v>4</v>
      </c>
      <c r="J9" s="440" t="s">
        <v>5</v>
      </c>
      <c r="K9" s="440" t="s">
        <v>6</v>
      </c>
      <c r="L9" s="440" t="s">
        <v>7</v>
      </c>
      <c r="M9" s="440" t="s">
        <v>8</v>
      </c>
      <c r="N9" s="440"/>
      <c r="O9" s="440"/>
      <c r="P9" s="440"/>
      <c r="Q9" s="522" t="s">
        <v>447</v>
      </c>
      <c r="R9" s="440" t="s">
        <v>10</v>
      </c>
      <c r="S9" s="522" t="s">
        <v>116</v>
      </c>
      <c r="T9" s="440" t="s">
        <v>89</v>
      </c>
      <c r="U9" s="440" t="s">
        <v>12</v>
      </c>
      <c r="V9" s="440"/>
      <c r="W9" s="440" t="s">
        <v>14</v>
      </c>
      <c r="X9" s="440" t="s">
        <v>441</v>
      </c>
      <c r="Y9" s="472" t="s">
        <v>707</v>
      </c>
      <c r="Z9" s="473"/>
      <c r="AA9" s="474"/>
      <c r="AQ9" t="s">
        <v>346</v>
      </c>
    </row>
    <row r="10" spans="5:43" ht="31.5" customHeight="1">
      <c r="E10" s="457"/>
      <c r="F10" s="440"/>
      <c r="G10" s="440"/>
      <c r="H10" s="440"/>
      <c r="I10" s="440"/>
      <c r="J10" s="440"/>
      <c r="K10" s="440"/>
      <c r="L10" s="440"/>
      <c r="M10" s="440" t="s">
        <v>15</v>
      </c>
      <c r="N10" s="440"/>
      <c r="O10" s="440"/>
      <c r="P10" s="440" t="s">
        <v>16</v>
      </c>
      <c r="Q10" s="457"/>
      <c r="R10" s="440"/>
      <c r="S10" s="457"/>
      <c r="T10" s="440"/>
      <c r="U10" s="440"/>
      <c r="V10" s="440"/>
      <c r="W10" s="440"/>
      <c r="X10" s="440"/>
      <c r="Y10" s="451" t="s">
        <v>708</v>
      </c>
      <c r="Z10" s="452"/>
      <c r="AA10" s="453"/>
      <c r="AQ10" t="s">
        <v>336</v>
      </c>
    </row>
    <row r="11" spans="5:43" ht="78.75" customHeight="1">
      <c r="E11" s="439"/>
      <c r="F11" s="440"/>
      <c r="G11" s="440"/>
      <c r="H11" s="440"/>
      <c r="I11" s="440"/>
      <c r="J11" s="440"/>
      <c r="K11" s="440"/>
      <c r="L11" s="440"/>
      <c r="M11" s="27" t="s">
        <v>17</v>
      </c>
      <c r="N11" s="27" t="s">
        <v>18</v>
      </c>
      <c r="O11" s="27" t="s">
        <v>19</v>
      </c>
      <c r="P11" s="440"/>
      <c r="Q11" s="439"/>
      <c r="R11" s="440"/>
      <c r="S11" s="439"/>
      <c r="T11" s="440"/>
      <c r="U11" s="27" t="s">
        <v>20</v>
      </c>
      <c r="V11" s="27" t="s">
        <v>21</v>
      </c>
      <c r="W11" s="440"/>
      <c r="X11" s="440"/>
      <c r="Y11" s="55" t="s">
        <v>709</v>
      </c>
      <c r="Z11" s="55" t="s">
        <v>710</v>
      </c>
      <c r="AA11" s="55" t="s">
        <v>711</v>
      </c>
      <c r="AQ11" t="s">
        <v>347</v>
      </c>
    </row>
    <row r="12" spans="5:43" ht="20.25" customHeight="1">
      <c r="E12" s="8" t="s">
        <v>694</v>
      </c>
      <c r="F12" s="43" t="s">
        <v>693</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ZOHv0GUOviToZgqELUHdz5008DSpeutcJm8la0Pymngm+UpIV0QqhwNGdjCK05DJ2lgq1WqDC2emUsaMJnmioA==" saltValue="0a1O/jv5gBWLnmuV1w4xH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7"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2" t="s">
        <v>119</v>
      </c>
      <c r="F9" s="440" t="s">
        <v>118</v>
      </c>
      <c r="G9" s="440" t="s">
        <v>1</v>
      </c>
      <c r="H9" s="440" t="s">
        <v>3</v>
      </c>
      <c r="I9" s="440" t="s">
        <v>4</v>
      </c>
      <c r="J9" s="440" t="s">
        <v>5</v>
      </c>
      <c r="K9" s="440" t="s">
        <v>6</v>
      </c>
      <c r="L9" s="440" t="s">
        <v>7</v>
      </c>
      <c r="M9" s="440" t="s">
        <v>8</v>
      </c>
      <c r="N9" s="440"/>
      <c r="O9" s="440"/>
      <c r="P9" s="440"/>
      <c r="Q9" s="522" t="s">
        <v>447</v>
      </c>
      <c r="R9" s="440" t="s">
        <v>10</v>
      </c>
      <c r="S9" s="522" t="s">
        <v>116</v>
      </c>
      <c r="T9" s="440" t="s">
        <v>89</v>
      </c>
      <c r="U9" s="440" t="s">
        <v>12</v>
      </c>
      <c r="V9" s="440"/>
      <c r="W9" s="440" t="s">
        <v>14</v>
      </c>
      <c r="X9" s="440" t="s">
        <v>441</v>
      </c>
      <c r="Y9" s="472" t="s">
        <v>707</v>
      </c>
      <c r="Z9" s="473"/>
      <c r="AA9" s="474"/>
      <c r="AQ9" t="s">
        <v>346</v>
      </c>
    </row>
    <row r="10" spans="5:43" ht="31.5" customHeight="1">
      <c r="E10" s="457"/>
      <c r="F10" s="440"/>
      <c r="G10" s="440"/>
      <c r="H10" s="440"/>
      <c r="I10" s="440"/>
      <c r="J10" s="440"/>
      <c r="K10" s="440"/>
      <c r="L10" s="440"/>
      <c r="M10" s="440" t="s">
        <v>15</v>
      </c>
      <c r="N10" s="440"/>
      <c r="O10" s="440"/>
      <c r="P10" s="440" t="s">
        <v>16</v>
      </c>
      <c r="Q10" s="457"/>
      <c r="R10" s="440"/>
      <c r="S10" s="457"/>
      <c r="T10" s="440"/>
      <c r="U10" s="440"/>
      <c r="V10" s="440"/>
      <c r="W10" s="440"/>
      <c r="X10" s="440"/>
      <c r="Y10" s="451" t="s">
        <v>708</v>
      </c>
      <c r="Z10" s="452"/>
      <c r="AA10" s="453"/>
      <c r="AQ10" t="s">
        <v>336</v>
      </c>
    </row>
    <row r="11" spans="5:43" ht="78.75" customHeight="1">
      <c r="E11" s="439"/>
      <c r="F11" s="440"/>
      <c r="G11" s="440"/>
      <c r="H11" s="440"/>
      <c r="I11" s="440"/>
      <c r="J11" s="440"/>
      <c r="K11" s="440"/>
      <c r="L11" s="440"/>
      <c r="M11" s="27" t="s">
        <v>17</v>
      </c>
      <c r="N11" s="27" t="s">
        <v>18</v>
      </c>
      <c r="O11" s="27" t="s">
        <v>19</v>
      </c>
      <c r="P11" s="440"/>
      <c r="Q11" s="439"/>
      <c r="R11" s="440"/>
      <c r="S11" s="439"/>
      <c r="T11" s="440"/>
      <c r="U11" s="27" t="s">
        <v>20</v>
      </c>
      <c r="V11" s="27" t="s">
        <v>21</v>
      </c>
      <c r="W11" s="440"/>
      <c r="X11" s="440"/>
      <c r="Y11" s="55" t="s">
        <v>709</v>
      </c>
      <c r="Z11" s="55" t="s">
        <v>710</v>
      </c>
      <c r="AA11" s="55" t="s">
        <v>711</v>
      </c>
      <c r="AQ11" t="s">
        <v>347</v>
      </c>
    </row>
    <row r="12" spans="5:43" ht="20.25" customHeight="1">
      <c r="E12" s="8" t="s">
        <v>691</v>
      </c>
      <c r="F12" s="43" t="s">
        <v>690</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izU2bbzcxJ6EML9HCmjPWKshuReltEHdvGPRBDvyUbWW0nAu2RfolGoz5xE8Z+So8AqAk7hT5ya5CIE+CgGwbQ==" saltValue="cK+1dSQ1ol09DP/PgGt3O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5"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2" t="s">
        <v>119</v>
      </c>
      <c r="F9" s="440" t="s">
        <v>118</v>
      </c>
      <c r="G9" s="440" t="s">
        <v>1</v>
      </c>
      <c r="H9" s="440" t="s">
        <v>3</v>
      </c>
      <c r="I9" s="440" t="s">
        <v>4</v>
      </c>
      <c r="J9" s="440" t="s">
        <v>5</v>
      </c>
      <c r="K9" s="440" t="s">
        <v>6</v>
      </c>
      <c r="L9" s="440" t="s">
        <v>7</v>
      </c>
      <c r="M9" s="440" t="s">
        <v>8</v>
      </c>
      <c r="N9" s="440"/>
      <c r="O9" s="440"/>
      <c r="P9" s="440"/>
      <c r="Q9" s="522" t="s">
        <v>447</v>
      </c>
      <c r="R9" s="440" t="s">
        <v>10</v>
      </c>
      <c r="S9" s="522" t="s">
        <v>116</v>
      </c>
      <c r="T9" s="440" t="s">
        <v>89</v>
      </c>
      <c r="U9" s="440" t="s">
        <v>12</v>
      </c>
      <c r="V9" s="440"/>
      <c r="W9" s="440" t="s">
        <v>14</v>
      </c>
      <c r="X9" s="440" t="s">
        <v>441</v>
      </c>
      <c r="Y9" s="472" t="s">
        <v>707</v>
      </c>
      <c r="Z9" s="473"/>
      <c r="AA9" s="474"/>
      <c r="AQ9" t="s">
        <v>346</v>
      </c>
    </row>
    <row r="10" spans="5:43" ht="31.5" customHeight="1">
      <c r="E10" s="457"/>
      <c r="F10" s="440"/>
      <c r="G10" s="440"/>
      <c r="H10" s="440"/>
      <c r="I10" s="440"/>
      <c r="J10" s="440"/>
      <c r="K10" s="440"/>
      <c r="L10" s="440"/>
      <c r="M10" s="440" t="s">
        <v>15</v>
      </c>
      <c r="N10" s="440"/>
      <c r="O10" s="440"/>
      <c r="P10" s="440" t="s">
        <v>16</v>
      </c>
      <c r="Q10" s="457"/>
      <c r="R10" s="440"/>
      <c r="S10" s="457"/>
      <c r="T10" s="440"/>
      <c r="U10" s="440"/>
      <c r="V10" s="440"/>
      <c r="W10" s="440"/>
      <c r="X10" s="440"/>
      <c r="Y10" s="451" t="s">
        <v>708</v>
      </c>
      <c r="Z10" s="452"/>
      <c r="AA10" s="453"/>
      <c r="AQ10" t="s">
        <v>336</v>
      </c>
    </row>
    <row r="11" spans="5:43" ht="78.75" customHeight="1">
      <c r="E11" s="439"/>
      <c r="F11" s="440"/>
      <c r="G11" s="440"/>
      <c r="H11" s="440"/>
      <c r="I11" s="440"/>
      <c r="J11" s="440"/>
      <c r="K11" s="440"/>
      <c r="L11" s="440"/>
      <c r="M11" s="27" t="s">
        <v>17</v>
      </c>
      <c r="N11" s="27" t="s">
        <v>18</v>
      </c>
      <c r="O11" s="27" t="s">
        <v>19</v>
      </c>
      <c r="P11" s="440"/>
      <c r="Q11" s="439"/>
      <c r="R11" s="440"/>
      <c r="S11" s="439"/>
      <c r="T11" s="440"/>
      <c r="U11" s="27" t="s">
        <v>20</v>
      </c>
      <c r="V11" s="27" t="s">
        <v>21</v>
      </c>
      <c r="W11" s="440"/>
      <c r="X11" s="440"/>
      <c r="Y11" s="55" t="s">
        <v>709</v>
      </c>
      <c r="Z11" s="55" t="s">
        <v>710</v>
      </c>
      <c r="AA11" s="55" t="s">
        <v>711</v>
      </c>
      <c r="AQ11" t="s">
        <v>347</v>
      </c>
    </row>
    <row r="12" spans="5:43" ht="20.25" customHeight="1">
      <c r="E12" s="8" t="s">
        <v>689</v>
      </c>
      <c r="F12" s="43" t="s">
        <v>656</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P78IIfGz4rLBR5K8GIiT9zwIAWXI7U1zIOzBrK6Yc/Yq2ro7DBuvnDXPRiaMHumA/xBoCg7TT2s1ijKO/mpYhQ==" saltValue="/NC0felMghz2efESB3Z4Cg=="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3"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2" t="s">
        <v>119</v>
      </c>
      <c r="F9" s="440" t="s">
        <v>118</v>
      </c>
      <c r="G9" s="440" t="s">
        <v>1</v>
      </c>
      <c r="H9" s="440" t="s">
        <v>3</v>
      </c>
      <c r="I9" s="440" t="s">
        <v>4</v>
      </c>
      <c r="J9" s="440" t="s">
        <v>5</v>
      </c>
      <c r="K9" s="440" t="s">
        <v>6</v>
      </c>
      <c r="L9" s="440" t="s">
        <v>7</v>
      </c>
      <c r="M9" s="440" t="s">
        <v>8</v>
      </c>
      <c r="N9" s="440"/>
      <c r="O9" s="440"/>
      <c r="P9" s="440"/>
      <c r="Q9" s="522" t="s">
        <v>447</v>
      </c>
      <c r="R9" s="440" t="s">
        <v>10</v>
      </c>
      <c r="S9" s="522" t="s">
        <v>116</v>
      </c>
      <c r="T9" s="440" t="s">
        <v>89</v>
      </c>
      <c r="U9" s="440" t="s">
        <v>12</v>
      </c>
      <c r="V9" s="440"/>
      <c r="W9" s="440" t="s">
        <v>14</v>
      </c>
      <c r="X9" s="440" t="s">
        <v>441</v>
      </c>
      <c r="Y9" s="472" t="s">
        <v>707</v>
      </c>
      <c r="Z9" s="473"/>
      <c r="AA9" s="474"/>
      <c r="AR9" t="s">
        <v>346</v>
      </c>
    </row>
    <row r="10" spans="5:44" ht="31.5" customHeight="1">
      <c r="E10" s="457"/>
      <c r="F10" s="440"/>
      <c r="G10" s="440"/>
      <c r="H10" s="440"/>
      <c r="I10" s="440"/>
      <c r="J10" s="440"/>
      <c r="K10" s="440"/>
      <c r="L10" s="440"/>
      <c r="M10" s="440" t="s">
        <v>15</v>
      </c>
      <c r="N10" s="440"/>
      <c r="O10" s="440"/>
      <c r="P10" s="440" t="s">
        <v>16</v>
      </c>
      <c r="Q10" s="457"/>
      <c r="R10" s="440"/>
      <c r="S10" s="457"/>
      <c r="T10" s="440"/>
      <c r="U10" s="440"/>
      <c r="V10" s="440"/>
      <c r="W10" s="440"/>
      <c r="X10" s="440"/>
      <c r="Y10" s="451" t="s">
        <v>708</v>
      </c>
      <c r="Z10" s="452"/>
      <c r="AA10" s="453"/>
      <c r="AR10" t="s">
        <v>336</v>
      </c>
    </row>
    <row r="11" spans="5:44" ht="78.75" customHeight="1">
      <c r="E11" s="439"/>
      <c r="F11" s="440"/>
      <c r="G11" s="440"/>
      <c r="H11" s="440"/>
      <c r="I11" s="440"/>
      <c r="J11" s="440"/>
      <c r="K11" s="440"/>
      <c r="L11" s="440"/>
      <c r="M11" s="27" t="s">
        <v>17</v>
      </c>
      <c r="N11" s="27" t="s">
        <v>18</v>
      </c>
      <c r="O11" s="27" t="s">
        <v>19</v>
      </c>
      <c r="P11" s="440"/>
      <c r="Q11" s="439"/>
      <c r="R11" s="440"/>
      <c r="S11" s="439"/>
      <c r="T11" s="440"/>
      <c r="U11" s="27" t="s">
        <v>20</v>
      </c>
      <c r="V11" s="27" t="s">
        <v>21</v>
      </c>
      <c r="W11" s="440"/>
      <c r="X11" s="440"/>
      <c r="Y11" s="55" t="s">
        <v>709</v>
      </c>
      <c r="Z11" s="55" t="s">
        <v>710</v>
      </c>
      <c r="AA11" s="55" t="s">
        <v>711</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T3wzZzGAASfluR1+Dp6QhZS+KMN81MyO8dDeEFSYmzDyiw2Gt0Fld5TwumCab50tatKxNZixyasPBAacBg9CXg==" saltValue="E2FXwafMGX/Y4nJBPGaEK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9"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2" t="s">
        <v>119</v>
      </c>
      <c r="F9" s="440" t="s">
        <v>118</v>
      </c>
      <c r="G9" s="440" t="s">
        <v>1</v>
      </c>
      <c r="H9" s="440" t="s">
        <v>3</v>
      </c>
      <c r="I9" s="440" t="s">
        <v>4</v>
      </c>
      <c r="J9" s="440" t="s">
        <v>5</v>
      </c>
      <c r="K9" s="440" t="s">
        <v>6</v>
      </c>
      <c r="L9" s="440" t="s">
        <v>7</v>
      </c>
      <c r="M9" s="440" t="s">
        <v>8</v>
      </c>
      <c r="N9" s="440"/>
      <c r="O9" s="440"/>
      <c r="P9" s="440"/>
      <c r="Q9" s="522" t="s">
        <v>447</v>
      </c>
      <c r="R9" s="440" t="s">
        <v>10</v>
      </c>
      <c r="S9" s="522" t="s">
        <v>116</v>
      </c>
      <c r="T9" s="440" t="s">
        <v>89</v>
      </c>
      <c r="U9" s="440" t="s">
        <v>12</v>
      </c>
      <c r="V9" s="440"/>
      <c r="W9" s="440" t="s">
        <v>14</v>
      </c>
      <c r="X9" s="440" t="s">
        <v>441</v>
      </c>
      <c r="Y9" s="472" t="s">
        <v>707</v>
      </c>
      <c r="Z9" s="473"/>
      <c r="AA9" s="474"/>
      <c r="AR9" t="s">
        <v>346</v>
      </c>
    </row>
    <row r="10" spans="5:44" ht="31.5" customHeight="1">
      <c r="E10" s="457"/>
      <c r="F10" s="440"/>
      <c r="G10" s="440"/>
      <c r="H10" s="440"/>
      <c r="I10" s="440"/>
      <c r="J10" s="440"/>
      <c r="K10" s="440"/>
      <c r="L10" s="440"/>
      <c r="M10" s="440" t="s">
        <v>15</v>
      </c>
      <c r="N10" s="440"/>
      <c r="O10" s="440"/>
      <c r="P10" s="440" t="s">
        <v>16</v>
      </c>
      <c r="Q10" s="457"/>
      <c r="R10" s="440"/>
      <c r="S10" s="457"/>
      <c r="T10" s="440"/>
      <c r="U10" s="440"/>
      <c r="V10" s="440"/>
      <c r="W10" s="440"/>
      <c r="X10" s="440"/>
      <c r="Y10" s="451" t="s">
        <v>708</v>
      </c>
      <c r="Z10" s="452"/>
      <c r="AA10" s="453"/>
      <c r="AR10" t="s">
        <v>336</v>
      </c>
    </row>
    <row r="11" spans="5:44" ht="78.75" customHeight="1">
      <c r="E11" s="439"/>
      <c r="F11" s="440"/>
      <c r="G11" s="440"/>
      <c r="H11" s="440"/>
      <c r="I11" s="440"/>
      <c r="J11" s="440"/>
      <c r="K11" s="440"/>
      <c r="L11" s="440"/>
      <c r="M11" s="27" t="s">
        <v>17</v>
      </c>
      <c r="N11" s="27" t="s">
        <v>18</v>
      </c>
      <c r="O11" s="27" t="s">
        <v>19</v>
      </c>
      <c r="P11" s="440"/>
      <c r="Q11" s="439"/>
      <c r="R11" s="440"/>
      <c r="S11" s="439"/>
      <c r="T11" s="440"/>
      <c r="U11" s="27" t="s">
        <v>20</v>
      </c>
      <c r="V11" s="27" t="s">
        <v>21</v>
      </c>
      <c r="W11" s="440"/>
      <c r="X11" s="440"/>
      <c r="Y11" s="55" t="s">
        <v>709</v>
      </c>
      <c r="Z11" s="55" t="s">
        <v>710</v>
      </c>
      <c r="AA11" s="55" t="s">
        <v>711</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PCUndHc1CLp/9qcO8CWLC2SeuoXTCbxqYY+1Vctq/d7pCfl+bgI1wMVH/v0lDwvooJ+8AdGpxshl3oGlB3l9Qw==" saltValue="693S5OnLxM3dnq8bVHiqp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7"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2" t="s">
        <v>119</v>
      </c>
      <c r="F9" s="440" t="s">
        <v>118</v>
      </c>
      <c r="G9" s="440" t="s">
        <v>1</v>
      </c>
      <c r="H9" s="440" t="s">
        <v>3</v>
      </c>
      <c r="I9" s="440" t="s">
        <v>4</v>
      </c>
      <c r="J9" s="440" t="s">
        <v>5</v>
      </c>
      <c r="K9" s="440" t="s">
        <v>6</v>
      </c>
      <c r="L9" s="440" t="s">
        <v>7</v>
      </c>
      <c r="M9" s="440" t="s">
        <v>8</v>
      </c>
      <c r="N9" s="440"/>
      <c r="O9" s="440"/>
      <c r="P9" s="440"/>
      <c r="Q9" s="522" t="s">
        <v>447</v>
      </c>
      <c r="R9" s="440" t="s">
        <v>10</v>
      </c>
      <c r="S9" s="522" t="s">
        <v>116</v>
      </c>
      <c r="T9" s="440" t="s">
        <v>89</v>
      </c>
      <c r="U9" s="440" t="s">
        <v>12</v>
      </c>
      <c r="V9" s="440"/>
      <c r="W9" s="440" t="s">
        <v>14</v>
      </c>
      <c r="X9" s="440" t="s">
        <v>441</v>
      </c>
      <c r="Y9" s="472" t="s">
        <v>707</v>
      </c>
      <c r="Z9" s="473"/>
      <c r="AA9" s="474"/>
      <c r="AR9" t="s">
        <v>346</v>
      </c>
    </row>
    <row r="10" spans="5:44" ht="31.5" customHeight="1">
      <c r="E10" s="457"/>
      <c r="F10" s="440"/>
      <c r="G10" s="440"/>
      <c r="H10" s="440"/>
      <c r="I10" s="440"/>
      <c r="J10" s="440"/>
      <c r="K10" s="440"/>
      <c r="L10" s="440"/>
      <c r="M10" s="440" t="s">
        <v>15</v>
      </c>
      <c r="N10" s="440"/>
      <c r="O10" s="440"/>
      <c r="P10" s="440" t="s">
        <v>16</v>
      </c>
      <c r="Q10" s="457"/>
      <c r="R10" s="440"/>
      <c r="S10" s="457"/>
      <c r="T10" s="440"/>
      <c r="U10" s="440"/>
      <c r="V10" s="440"/>
      <c r="W10" s="440"/>
      <c r="X10" s="440"/>
      <c r="Y10" s="451" t="s">
        <v>708</v>
      </c>
      <c r="Z10" s="452"/>
      <c r="AA10" s="453"/>
      <c r="AR10" t="s">
        <v>336</v>
      </c>
    </row>
    <row r="11" spans="5:44" ht="78.75" customHeight="1">
      <c r="E11" s="439"/>
      <c r="F11" s="440"/>
      <c r="G11" s="440"/>
      <c r="H11" s="440"/>
      <c r="I11" s="440"/>
      <c r="J11" s="440"/>
      <c r="K11" s="440"/>
      <c r="L11" s="440"/>
      <c r="M11" s="27" t="s">
        <v>17</v>
      </c>
      <c r="N11" s="27" t="s">
        <v>18</v>
      </c>
      <c r="O11" s="27" t="s">
        <v>19</v>
      </c>
      <c r="P11" s="440"/>
      <c r="Q11" s="439"/>
      <c r="R11" s="440"/>
      <c r="S11" s="439"/>
      <c r="T11" s="440"/>
      <c r="U11" s="27" t="s">
        <v>20</v>
      </c>
      <c r="V11" s="27" t="s">
        <v>21</v>
      </c>
      <c r="W11" s="440"/>
      <c r="X11" s="440"/>
      <c r="Y11" s="55" t="s">
        <v>709</v>
      </c>
      <c r="Z11" s="55" t="s">
        <v>710</v>
      </c>
      <c r="AA11" s="55" t="s">
        <v>711</v>
      </c>
      <c r="AR11" t="s">
        <v>347</v>
      </c>
    </row>
    <row r="12" spans="5:44" ht="20.25" customHeight="1">
      <c r="E12" s="8" t="s">
        <v>686</v>
      </c>
      <c r="F12" s="43" t="s">
        <v>651</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k0raQYiEQiQwPVit4Bn+W7MQcGjWxz6FXLXdohdLnOhd/kDCLsrGlIYFnQo40i8PMF+YZ9d2jczJ3N+NdPrTgQ==" saltValue="Q8G29HOIfYFUSFJTF/CMR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6"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2" t="s">
        <v>119</v>
      </c>
      <c r="F9" s="440" t="s">
        <v>118</v>
      </c>
      <c r="G9" s="440" t="s">
        <v>1</v>
      </c>
      <c r="H9" s="440" t="s">
        <v>3</v>
      </c>
      <c r="I9" s="440" t="s">
        <v>4</v>
      </c>
      <c r="J9" s="440" t="s">
        <v>5</v>
      </c>
      <c r="K9" s="440" t="s">
        <v>6</v>
      </c>
      <c r="L9" s="440" t="s">
        <v>7</v>
      </c>
      <c r="M9" s="440" t="s">
        <v>8</v>
      </c>
      <c r="N9" s="440"/>
      <c r="O9" s="440"/>
      <c r="P9" s="440"/>
      <c r="Q9" s="522" t="s">
        <v>447</v>
      </c>
      <c r="R9" s="440" t="s">
        <v>10</v>
      </c>
      <c r="S9" s="522" t="s">
        <v>116</v>
      </c>
      <c r="T9" s="440" t="s">
        <v>89</v>
      </c>
      <c r="U9" s="440" t="s">
        <v>12</v>
      </c>
      <c r="V9" s="440"/>
      <c r="W9" s="440" t="s">
        <v>14</v>
      </c>
      <c r="X9" s="440" t="s">
        <v>441</v>
      </c>
      <c r="Y9" s="472" t="s">
        <v>707</v>
      </c>
      <c r="Z9" s="473"/>
      <c r="AA9" s="474"/>
      <c r="AR9" t="s">
        <v>346</v>
      </c>
    </row>
    <row r="10" spans="5:44" ht="31.5" customHeight="1">
      <c r="E10" s="457"/>
      <c r="F10" s="440"/>
      <c r="G10" s="440"/>
      <c r="H10" s="440"/>
      <c r="I10" s="440"/>
      <c r="J10" s="440"/>
      <c r="K10" s="440"/>
      <c r="L10" s="440"/>
      <c r="M10" s="440" t="s">
        <v>15</v>
      </c>
      <c r="N10" s="440"/>
      <c r="O10" s="440"/>
      <c r="P10" s="440" t="s">
        <v>16</v>
      </c>
      <c r="Q10" s="457"/>
      <c r="R10" s="440"/>
      <c r="S10" s="457"/>
      <c r="T10" s="440"/>
      <c r="U10" s="440"/>
      <c r="V10" s="440"/>
      <c r="W10" s="440"/>
      <c r="X10" s="440"/>
      <c r="Y10" s="451" t="s">
        <v>708</v>
      </c>
      <c r="Z10" s="452"/>
      <c r="AA10" s="453"/>
      <c r="AR10" t="s">
        <v>336</v>
      </c>
    </row>
    <row r="11" spans="5:44" ht="78.75" customHeight="1">
      <c r="E11" s="439"/>
      <c r="F11" s="440"/>
      <c r="G11" s="440"/>
      <c r="H11" s="440"/>
      <c r="I11" s="440"/>
      <c r="J11" s="440"/>
      <c r="K11" s="440"/>
      <c r="L11" s="440"/>
      <c r="M11" s="27" t="s">
        <v>17</v>
      </c>
      <c r="N11" s="27" t="s">
        <v>18</v>
      </c>
      <c r="O11" s="27" t="s">
        <v>19</v>
      </c>
      <c r="P11" s="440"/>
      <c r="Q11" s="439"/>
      <c r="R11" s="440"/>
      <c r="S11" s="439"/>
      <c r="T11" s="440"/>
      <c r="U11" s="27" t="s">
        <v>20</v>
      </c>
      <c r="V11" s="27" t="s">
        <v>21</v>
      </c>
      <c r="W11" s="440"/>
      <c r="X11" s="440"/>
      <c r="Y11" s="55" t="s">
        <v>709</v>
      </c>
      <c r="Z11" s="55" t="s">
        <v>710</v>
      </c>
      <c r="AA11" s="55" t="s">
        <v>711</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jMAUCo480KLFCCwj6BIeq+A4qziwN/RuDzzhVDKSPBBN8r8NAVWp/69IJefhfxR+NkU5ap70+UXLk1ekW/1Eow==" saltValue="Nm+BlNnKmckdQzDnB5HMNw=="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5"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29"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29"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29" ht="18.75" customHeight="1">
      <c r="E12" s="8" t="s">
        <v>683</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hzh2scqsTJ4kHC1zKckXNfQ9E2z5xuoPVmubpYKM4zCg+QHeSs3O2AlT33OMNFBr9m+0ik86I2CSDoJ1coy6Vw==" saltValue="qfRJGhH5iXjcEnqda6g+9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3" display="Total"/>
    <hyperlink ref="F16" location="'Shareholding Pattern'!F63" display="Click here to go back"/>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tabColor theme="7"/>
  </sheetPr>
  <dimension ref="A1:XFC20"/>
  <sheetViews>
    <sheetView showGridLines="0" topLeftCell="M7" zoomScale="90" zoomScaleNormal="90" workbookViewId="0">
      <selection activeCell="AB12" sqref="AB12"/>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29"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29"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29" s="7" customFormat="1" ht="20.100000000000001" customHeight="1">
      <c r="E12" s="8" t="s">
        <v>684</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8" t="s">
        <v>897</v>
      </c>
      <c r="G15" s="368" t="s">
        <v>901</v>
      </c>
      <c r="H15" s="38">
        <v>3441105</v>
      </c>
      <c r="I15" s="38"/>
      <c r="J15" s="38"/>
      <c r="K15" s="366">
        <f>+IFERROR(IF(COUNT(H15:J15),ROUND(SUM(H15:J15),0),""),"")</f>
        <v>3441105</v>
      </c>
      <c r="L15" s="42">
        <f>+IFERROR(IF(COUNT(K15),ROUND(K15/'Shareholding Pattern'!$L$78*100,2),""),"")</f>
        <v>6.94</v>
      </c>
      <c r="M15" s="170">
        <f>IF(H15="","",H15)</f>
        <v>3441105</v>
      </c>
      <c r="N15" s="170"/>
      <c r="O15" s="229">
        <f>+IFERROR(IF(COUNT(M15:N15),ROUND(SUM(M15,N15),2),""),"")</f>
        <v>3441105</v>
      </c>
      <c r="P15" s="42">
        <f>+IFERROR(IF(COUNT(O15),ROUND(O15/('Shareholding Pattern'!$P$79)*100,2),""),"")</f>
        <v>6.94</v>
      </c>
      <c r="Q15" s="38"/>
      <c r="R15" s="38"/>
      <c r="S15" s="366" t="str">
        <f>+IFERROR(IF(COUNT(Q15:R15),ROUND(SUM(Q15:R15),0),""),"")</f>
        <v/>
      </c>
      <c r="T15" s="42">
        <f>+IFERROR(IF(COUNT(K15,S15),ROUND(SUM(S15,K15)/SUM('Shareholding Pattern'!$L$78,'Shareholding Pattern'!$T$78)*100,2),""),"")</f>
        <v>6.94</v>
      </c>
      <c r="U15" s="38"/>
      <c r="V15" s="14" t="str">
        <f>+IFERROR(IF(COUNT(U15),ROUND(SUM(U15)/SUM(K15)*100,2),""),0)</f>
        <v/>
      </c>
      <c r="W15" s="38">
        <v>3441105</v>
      </c>
      <c r="X15" s="228"/>
      <c r="Y15" s="38">
        <v>0</v>
      </c>
      <c r="Z15" s="38">
        <v>0</v>
      </c>
      <c r="AA15" s="38">
        <v>0</v>
      </c>
      <c r="AB15" s="10"/>
      <c r="AC15" s="10" t="e">
        <f>SUM(#REF!)</f>
        <v>#REF!</v>
      </c>
    </row>
    <row r="16" spans="5:29" ht="24.95" customHeight="1">
      <c r="E16" s="53">
        <v>2</v>
      </c>
      <c r="F16" s="378" t="s">
        <v>898</v>
      </c>
      <c r="G16" s="368" t="s">
        <v>902</v>
      </c>
      <c r="H16" s="38">
        <v>864243</v>
      </c>
      <c r="I16" s="38"/>
      <c r="J16" s="38"/>
      <c r="K16" s="366">
        <f>+IFERROR(IF(COUNT(H16:J16),ROUND(SUM(H16:J16),0),""),"")</f>
        <v>864243</v>
      </c>
      <c r="L16" s="42">
        <f>+IFERROR(IF(COUNT(K16),ROUND(K16/'Shareholding Pattern'!$L$78*100,2),""),"")</f>
        <v>1.74</v>
      </c>
      <c r="M16" s="170">
        <f>IF(H16="","",H16)</f>
        <v>864243</v>
      </c>
      <c r="N16" s="170"/>
      <c r="O16" s="229">
        <f>+IFERROR(IF(COUNT(M16:N16),ROUND(SUM(M16,N16),2),""),"")</f>
        <v>864243</v>
      </c>
      <c r="P16" s="42">
        <f>+IFERROR(IF(COUNT(O16),ROUND(O16/('Shareholding Pattern'!$P$79)*100,2),""),"")</f>
        <v>1.74</v>
      </c>
      <c r="Q16" s="38"/>
      <c r="R16" s="38"/>
      <c r="S16" s="366" t="str">
        <f>+IFERROR(IF(COUNT(Q16:R16),ROUND(SUM(Q16:R16),0),""),"")</f>
        <v/>
      </c>
      <c r="T16" s="42">
        <f>+IFERROR(IF(COUNT(K16,S16),ROUND(SUM(S16,K16)/SUM('Shareholding Pattern'!$L$78,'Shareholding Pattern'!$T$78)*100,2),""),"")</f>
        <v>1.74</v>
      </c>
      <c r="U16" s="38"/>
      <c r="V16" s="14" t="str">
        <f>+IFERROR(IF(COUNT(U16),ROUND(SUM(U16)/SUM(K16)*100,2),""),0)</f>
        <v/>
      </c>
      <c r="W16" s="38">
        <v>864243</v>
      </c>
      <c r="X16" s="228"/>
      <c r="Y16" s="38">
        <v>0</v>
      </c>
      <c r="Z16" s="38">
        <v>0</v>
      </c>
      <c r="AA16" s="38">
        <v>0</v>
      </c>
      <c r="AB16" s="10"/>
      <c r="AC16" s="10" t="e">
        <f>SUM(#REF!)</f>
        <v>#REF!</v>
      </c>
    </row>
    <row r="17" spans="5:29" ht="24.95" customHeight="1">
      <c r="E17" s="53">
        <v>3</v>
      </c>
      <c r="F17" s="378" t="s">
        <v>899</v>
      </c>
      <c r="G17" s="368" t="s">
        <v>903</v>
      </c>
      <c r="H17" s="38">
        <v>550059</v>
      </c>
      <c r="I17" s="38"/>
      <c r="J17" s="38"/>
      <c r="K17" s="366">
        <f>+IFERROR(IF(COUNT(H17:J17),ROUND(SUM(H17:J17),0),""),"")</f>
        <v>550059</v>
      </c>
      <c r="L17" s="42">
        <f>+IFERROR(IF(COUNT(K17),ROUND(K17/'Shareholding Pattern'!$L$78*100,2),""),"")</f>
        <v>1.1100000000000001</v>
      </c>
      <c r="M17" s="170">
        <f>IF(H17="","",H17)</f>
        <v>550059</v>
      </c>
      <c r="N17" s="170"/>
      <c r="O17" s="229">
        <f>+IFERROR(IF(COUNT(M17:N17),ROUND(SUM(M17,N17),2),""),"")</f>
        <v>550059</v>
      </c>
      <c r="P17" s="42">
        <f>+IFERROR(IF(COUNT(O17),ROUND(O17/('Shareholding Pattern'!$P$79)*100,2),""),"")</f>
        <v>1.1100000000000001</v>
      </c>
      <c r="Q17" s="38"/>
      <c r="R17" s="38"/>
      <c r="S17" s="366" t="str">
        <f>+IFERROR(IF(COUNT(Q17:R17),ROUND(SUM(Q17:R17),0),""),"")</f>
        <v/>
      </c>
      <c r="T17" s="42">
        <f>+IFERROR(IF(COUNT(K17,S17),ROUND(SUM(S17,K17)/SUM('Shareholding Pattern'!$L$78,'Shareholding Pattern'!$T$78)*100,2),""),"")</f>
        <v>1.1100000000000001</v>
      </c>
      <c r="U17" s="38"/>
      <c r="V17" s="14" t="str">
        <f>+IFERROR(IF(COUNT(U17),ROUND(SUM(U17)/SUM(K17)*100,2),""),0)</f>
        <v/>
      </c>
      <c r="W17" s="38">
        <v>550059</v>
      </c>
      <c r="X17" s="228"/>
      <c r="Y17" s="38">
        <v>0</v>
      </c>
      <c r="Z17" s="38">
        <v>0</v>
      </c>
      <c r="AA17" s="38">
        <v>0</v>
      </c>
      <c r="AB17" s="10"/>
      <c r="AC17" s="10" t="e">
        <f>SUM(#REF!)</f>
        <v>#REF!</v>
      </c>
    </row>
    <row r="18" spans="5:29" ht="24.95" customHeight="1">
      <c r="E18" s="53">
        <v>4</v>
      </c>
      <c r="F18" s="378" t="s">
        <v>900</v>
      </c>
      <c r="G18" s="368" t="s">
        <v>904</v>
      </c>
      <c r="H18" s="38">
        <v>518632</v>
      </c>
      <c r="I18" s="38"/>
      <c r="J18" s="38"/>
      <c r="K18" s="366">
        <f>+IFERROR(IF(COUNT(H18:J18),ROUND(SUM(H18:J18),0),""),"")</f>
        <v>518632</v>
      </c>
      <c r="L18" s="42">
        <f>+IFERROR(IF(COUNT(K18),ROUND(K18/'Shareholding Pattern'!$L$78*100,2),""),"")</f>
        <v>1.05</v>
      </c>
      <c r="M18" s="170">
        <f>IF(H18="","",H18)</f>
        <v>518632</v>
      </c>
      <c r="N18" s="170"/>
      <c r="O18" s="229">
        <f>+IFERROR(IF(COUNT(M18:N18),ROUND(SUM(M18,N18),2),""),"")</f>
        <v>518632</v>
      </c>
      <c r="P18" s="42">
        <f>+IFERROR(IF(COUNT(O18),ROUND(O18/('Shareholding Pattern'!$P$79)*100,2),""),"")</f>
        <v>1.05</v>
      </c>
      <c r="Q18" s="38"/>
      <c r="R18" s="38"/>
      <c r="S18" s="366" t="str">
        <f>+IFERROR(IF(COUNT(Q18:R18),ROUND(SUM(Q18:R18),0),""),"")</f>
        <v/>
      </c>
      <c r="T18" s="42">
        <f>+IFERROR(IF(COUNT(K18,S18),ROUND(SUM(S18,K18)/SUM('Shareholding Pattern'!$L$78,'Shareholding Pattern'!$T$78)*100,2),""),"")</f>
        <v>1.05</v>
      </c>
      <c r="U18" s="38"/>
      <c r="V18" s="14" t="str">
        <f>+IFERROR(IF(COUNT(U18),ROUND(SUM(U18)/SUM(K18)*100,2),""),0)</f>
        <v/>
      </c>
      <c r="W18" s="38">
        <v>518632</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5374039</v>
      </c>
      <c r="I20" s="44" t="str">
        <f>+IFERROR(IF(COUNT(I14:I19),ROUND(SUM(I14:I19),0),""),"")</f>
        <v/>
      </c>
      <c r="J20" s="44" t="str">
        <f>+IFERROR(IF(COUNT(J14:J19),ROUND(SUM(J14:J19),0),""),"")</f>
        <v/>
      </c>
      <c r="K20" s="44">
        <f>+IFERROR(IF(COUNT(K14:K19),ROUND(SUM(K14:K19),0),""),"")</f>
        <v>5374039</v>
      </c>
      <c r="L20" s="14">
        <f>+IFERROR(IF(COUNT(K20),ROUND(K20/'Shareholding Pattern'!$L$78*100,2),""),"")</f>
        <v>10.83</v>
      </c>
      <c r="M20" s="29">
        <f>+IFERROR(IF(COUNT(M14:M19),ROUND(SUM(M14:M19),0),""),"")</f>
        <v>5374039</v>
      </c>
      <c r="N20" s="29" t="str">
        <f>+IFERROR(IF(COUNT(N14:N19),ROUND(SUM(N14:N19),0),""),"")</f>
        <v/>
      </c>
      <c r="O20" s="29">
        <f>+IFERROR(IF(COUNT(O14:O19),ROUND(SUM(O14:O19),0),""),"")</f>
        <v>5374039</v>
      </c>
      <c r="P20" s="14">
        <f>+IFERROR(IF(COUNT(O20),ROUND(O20/('Shareholding Pattern'!$P$79)*100,2),""),"")</f>
        <v>10.83</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10.83</v>
      </c>
      <c r="U20" s="44" t="str">
        <f>+IFERROR(IF(COUNT(U14:U19),ROUND(SUM(U14:U19),0),""),"")</f>
        <v/>
      </c>
      <c r="V20" s="14" t="str">
        <f>+IFERROR(IF(COUNT(U20),ROUND(SUM(U20)/SUM(K20)*100,2),""),0)</f>
        <v/>
      </c>
      <c r="W20" s="44">
        <f>+IFERROR(IF(COUNT(W14:W19),ROUND(SUM(W14:W19),0),""),"")</f>
        <v>5374039</v>
      </c>
      <c r="X20" s="337"/>
      <c r="Y20" s="44">
        <f>+IFERROR(IF(COUNT(Y14:Y19),ROUND(SUM(Y14:Y19),0),""),"")</f>
        <v>0</v>
      </c>
      <c r="Z20" s="44">
        <f>+IFERROR(IF(COUNT(Z14:Z19),ROUND(SUM(Z14:Z19),0),""),"")</f>
        <v>0</v>
      </c>
      <c r="AA20" s="44">
        <f>+IFERROR(IF(COUNT(AA14:AA19),ROUND(SUM(AA14:AA19),0),""),"")</f>
        <v>0</v>
      </c>
    </row>
  </sheetData>
  <sheetProtection algorithmName="SHA-512" hashValue="Y4ThA8bkSvfBhVSkuKwWpxo8uFQF3u7dCek8rKuZoG/wa/rHMPWl/EHDvWQQGBSaRa5E4qr+S2u64ImkWgf64g==" saltValue="6UpUMqD9ylI87009/p8evQ==" spinCount="100000" sheet="1" objects="1" scenarios="1"/>
  <dataConsolidate/>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U15:U18">
      <formula1>H13</formula1>
    </dataValidation>
    <dataValidation type="whole" operator="lessThanOrEqual" allowBlank="1" showInputMessage="1" showErrorMessage="1" sqref="W13 W15:W18">
      <formula1>K13</formula1>
    </dataValidation>
    <dataValidation type="textLength" operator="equal" allowBlank="1" showInputMessage="1" showErrorMessage="1" prompt="[A-Z][A-Z][A-Z][A-Z][A-Z][0-9][0-9][0-9][0-9][A-Z]_x000a__x000a_In absence of PAN write : ZZZZZ9999Z" sqref="G13 G15:G18">
      <formula1>10</formula1>
    </dataValidation>
    <dataValidation type="whole" operator="greaterThanOrEqual" allowBlank="1" showInputMessage="1" showErrorMessage="1" sqref="Q13:R13 M13:N13 H13:J13 Q15:R18 M15:N18 H15:J18">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formula1>K13</formula1>
    </dataValidation>
  </dataValidations>
  <hyperlinks>
    <hyperlink ref="G20" location="'Shareholding Pattern'!F44" display="Total"/>
    <hyperlink ref="F20" location="'Shareholding Pattern'!F64" display="Click here to go back"/>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30"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30"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30" s="7" customFormat="1" ht="20.100000000000001" customHeight="1">
      <c r="E12" s="8" t="s">
        <v>677</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aqHqWCsaLJNJmULG7CUIGOJOScUYUMequY2MjZpbOJzr2MUKcn1GnCghOnYqrPJE33XmDrteE2VuMZhNozQ+KA==" saltValue="TajleTdy6lPe9CNG+UCwGg==" spinCount="100000" sheet="1" objects="1" scenarios="1"/>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5" display="Total"/>
    <hyperlink ref="F16" location="'Shareholding Pattern'!F38" display="Click here to go back"/>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row>
    <row r="10" spans="5:30"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row>
    <row r="11" spans="5:30"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Uqp+iuk9i2HZdiwc9tcX5goKNUbhev+GZ/h/vzv/JTf2PqHLfOx5KXZppTSGBJnUZU56uvXh5vEOl8KE7v7/Ig==" saltValue="EoFkOVonhESQ8c30ldpEWQ==" spinCount="100000" sheet="1" objects="1" scenarios="1"/>
  <mergeCells count="18">
    <mergeCell ref="J9:J11"/>
    <mergeCell ref="K9:K11"/>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s>
  <dataValidations count="4">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s>
  <hyperlinks>
    <hyperlink ref="G16" location="'Shareholding Pattern'!F46" display="Total"/>
    <hyperlink ref="F16" location="'Shareholding Pattern'!F46" display="Total"/>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2" t="s">
        <v>119</v>
      </c>
      <c r="F9" s="440" t="s">
        <v>118</v>
      </c>
      <c r="G9" s="440" t="s">
        <v>1</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c r="Y9" s="472" t="s">
        <v>707</v>
      </c>
      <c r="Z9" s="473"/>
      <c r="AA9" s="474"/>
    </row>
    <row r="10" spans="5:29" ht="31.5" customHeight="1">
      <c r="E10" s="457"/>
      <c r="F10" s="440"/>
      <c r="G10" s="440"/>
      <c r="H10" s="440"/>
      <c r="I10" s="440"/>
      <c r="J10" s="440"/>
      <c r="K10" s="440"/>
      <c r="L10" s="440"/>
      <c r="M10" s="440" t="s">
        <v>15</v>
      </c>
      <c r="N10" s="440"/>
      <c r="O10" s="440"/>
      <c r="P10" s="440" t="s">
        <v>16</v>
      </c>
      <c r="Q10" s="440"/>
      <c r="R10" s="457"/>
      <c r="S10" s="457"/>
      <c r="T10" s="440"/>
      <c r="U10" s="440"/>
      <c r="V10" s="440"/>
      <c r="W10" s="440"/>
      <c r="X10" s="440"/>
      <c r="Y10" s="451" t="s">
        <v>708</v>
      </c>
      <c r="Z10" s="452"/>
      <c r="AA10" s="453"/>
    </row>
    <row r="11" spans="5:29" ht="78.75" customHeight="1">
      <c r="E11" s="439"/>
      <c r="F11" s="440"/>
      <c r="G11" s="440"/>
      <c r="H11" s="440"/>
      <c r="I11" s="440"/>
      <c r="J11" s="440"/>
      <c r="K11" s="440"/>
      <c r="L11" s="440"/>
      <c r="M11" s="27" t="s">
        <v>17</v>
      </c>
      <c r="N11" s="27" t="s">
        <v>18</v>
      </c>
      <c r="O11" s="27" t="s">
        <v>19</v>
      </c>
      <c r="P11" s="440"/>
      <c r="Q11" s="440"/>
      <c r="R11" s="439"/>
      <c r="S11" s="439"/>
      <c r="T11" s="440"/>
      <c r="U11" s="27" t="s">
        <v>20</v>
      </c>
      <c r="V11" s="27" t="s">
        <v>21</v>
      </c>
      <c r="W11" s="440"/>
      <c r="X11" s="440"/>
      <c r="Y11" s="55" t="s">
        <v>709</v>
      </c>
      <c r="Z11" s="55" t="s">
        <v>710</v>
      </c>
      <c r="AA11" s="55" t="s">
        <v>711</v>
      </c>
    </row>
    <row r="12" spans="5:29" ht="15.75">
      <c r="E12" s="8" t="s">
        <v>681</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jdkxutnH7VchqMQeZHWMIJxJlSGh1TAqcu4hWZVsOkKemvEqXrw8QH44+kcAZQLnjnGgomuT3+FyABSxTlEmFA==" saltValue="QpO85olcmtQ1ep0pFx7T5A==" spinCount="100000" sheet="1" objects="1" scenarios="1"/>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Q13:R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7" display="Total"/>
    <hyperlink ref="F16" location="'Shareholding Pattern'!F48" display="Click here to go back"/>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tabColor theme="7"/>
  </sheetPr>
  <dimension ref="A1:XFC22"/>
  <sheetViews>
    <sheetView showGridLines="0" zoomScale="70" zoomScaleNormal="70" workbookViewId="0">
      <pane xSplit="3" ySplit="14" topLeftCell="D15" activePane="bottomRight" state="frozen"/>
      <selection activeCell="A7" sqref="A7"/>
      <selection pane="topRight" activeCell="D7" sqref="D7"/>
      <selection pane="bottomLeft" activeCell="A15" sqref="A15"/>
      <selection pane="bottomRight" activeCell="AC18" sqref="AC18"/>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3</v>
      </c>
      <c r="J1">
        <v>0</v>
      </c>
      <c r="AE1" t="s">
        <v>341</v>
      </c>
      <c r="AF1" t="s">
        <v>440</v>
      </c>
      <c r="AG1" t="s">
        <v>347</v>
      </c>
      <c r="AH1" t="s">
        <v>394</v>
      </c>
      <c r="AI1" t="s">
        <v>468</v>
      </c>
      <c r="AJ1" t="s">
        <v>350</v>
      </c>
      <c r="AK1" t="s">
        <v>389</v>
      </c>
      <c r="AL1" t="s">
        <v>338</v>
      </c>
      <c r="AM1" t="s">
        <v>448</v>
      </c>
      <c r="AN1" t="s">
        <v>463</v>
      </c>
      <c r="AO1" t="s">
        <v>464</v>
      </c>
      <c r="AP1" t="s">
        <v>571</v>
      </c>
      <c r="AQ1" t="s">
        <v>336</v>
      </c>
      <c r="AR1" t="s">
        <v>862</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4" hidden="1">
      <c r="I3">
        <f ca="1">+IFERROR(IF(COUNT(I13:I18),ROUND(SUMIF($F$13:I18,"Category",I13:I18),0),""),"")</f>
        <v>115</v>
      </c>
      <c r="J3">
        <f ca="1">+IFERROR(IF(COUNT(J13:J18),ROUND(SUMIF($F$13:J18,"Category",J13:J18),0),""),"")</f>
        <v>1750248</v>
      </c>
      <c r="K3" t="str">
        <f>+IFERROR(IF(COUNT(K13:K18),ROUND(SUMIF($F$13:K18,"Category",K13:K18),0),""),"")</f>
        <v/>
      </c>
      <c r="L3" t="str">
        <f>+IFERROR(IF(COUNT(L13:L18),ROUND(SUMIF($F$13:L18,"Category",L13:L18),0),""),"")</f>
        <v/>
      </c>
      <c r="M3">
        <f ca="1">+IFERROR(IF(COUNT(M13:M18),ROUND(SUMIF($F$13:M18,"Category",M13:M18),0),""),"")</f>
        <v>1750248</v>
      </c>
      <c r="N3">
        <f ca="1">+IFERROR(IF(COUNT(N13:N18),ROUND(SUMIF($F$13:N18,"Category",N13:N18),2),""),"")</f>
        <v>3.53</v>
      </c>
      <c r="O3">
        <f ca="1">+IFERROR(IF(COUNT(O13:O18),ROUND(SUMIF($F$13:O18,"Category",O13:O18),0),""),"")</f>
        <v>1750248</v>
      </c>
      <c r="P3" t="str">
        <f>+IFERROR(IF(COUNT(P13:P18),ROUND(SUMIF($F$13:P18,"Category",P13:P18),0),""),"")</f>
        <v/>
      </c>
      <c r="Q3">
        <f ca="1">+IFERROR(IF(COUNT(Q13:Q18),ROUND(SUMIF($F$13:Q18,"Category",Q13:Q18),0),""),"")</f>
        <v>1750248</v>
      </c>
      <c r="R3">
        <f ca="1">+IFERROR(IF(COUNT(R13:R18),ROUND(SUMIF($F$13:R18,"Category",R13:R18),2),""),"")</f>
        <v>3.53</v>
      </c>
      <c r="S3" t="str">
        <f>+IFERROR(IF(COUNT(S13:S18),ROUND(SUMIF($F$13:S18,"Category",S13:S18),0),""),"")</f>
        <v/>
      </c>
      <c r="T3" t="str">
        <f>+IFERROR(IF(COUNT(T13:T18),ROUND(SUMIF($F$13:T18,"Category",T13:T18),0),""),"")</f>
        <v/>
      </c>
      <c r="U3" t="str">
        <f>+IFERROR(IF(COUNT(U13:U18),ROUND(SUMIF($F$13:U18,"Category",U13:U18),0),""),"")</f>
        <v/>
      </c>
      <c r="V3">
        <f ca="1">+IFERROR(IF(COUNT(V13:V18),ROUND(SUMIF($F$13:V18,"Category",V13:V18),2),""),"")</f>
        <v>3.53</v>
      </c>
      <c r="W3" t="str">
        <f>+IFERROR(IF(COUNT(W13:W18),ROUND(SUMIF($F$13:W18,"Category",W13:W18),0),""),"")</f>
        <v/>
      </c>
      <c r="X3" t="str">
        <f>+IFERROR(IF(COUNT(X13:X18),ROUND(SUMIF($F$13:X18,"Category",X13:X18),2),""),"")</f>
        <v/>
      </c>
      <c r="Y3">
        <f ca="1">+IFERROR(IF(COUNT(Y13:Y18),ROUND(SUMIF($F$13:Y18,"Category",Y13:Y18),0),""),"")</f>
        <v>1750248</v>
      </c>
    </row>
    <row r="4" spans="4:54" hidden="1"/>
    <row r="5" spans="4:54" hidden="1"/>
    <row r="6" spans="4:54" hidden="1"/>
    <row r="9" spans="4:54" ht="29.25" customHeight="1">
      <c r="D9" s="522" t="s">
        <v>119</v>
      </c>
      <c r="E9" s="522" t="s">
        <v>34</v>
      </c>
      <c r="F9" s="522" t="s">
        <v>376</v>
      </c>
      <c r="G9" s="522" t="s">
        <v>118</v>
      </c>
      <c r="H9" s="440" t="s">
        <v>1</v>
      </c>
      <c r="I9" s="522" t="s">
        <v>368</v>
      </c>
      <c r="J9" s="440" t="s">
        <v>3</v>
      </c>
      <c r="K9" s="440" t="s">
        <v>4</v>
      </c>
      <c r="L9" s="440" t="s">
        <v>5</v>
      </c>
      <c r="M9" s="440" t="s">
        <v>6</v>
      </c>
      <c r="N9" s="440" t="s">
        <v>7</v>
      </c>
      <c r="O9" s="440" t="s">
        <v>8</v>
      </c>
      <c r="P9" s="440"/>
      <c r="Q9" s="440"/>
      <c r="R9" s="440"/>
      <c r="S9" s="440" t="s">
        <v>9</v>
      </c>
      <c r="T9" s="522" t="s">
        <v>447</v>
      </c>
      <c r="U9" s="522" t="s">
        <v>116</v>
      </c>
      <c r="V9" s="440" t="s">
        <v>89</v>
      </c>
      <c r="W9" s="440" t="s">
        <v>12</v>
      </c>
      <c r="X9" s="440"/>
      <c r="Y9" s="440" t="s">
        <v>14</v>
      </c>
      <c r="Z9" s="440" t="s">
        <v>441</v>
      </c>
      <c r="AA9" s="472" t="s">
        <v>707</v>
      </c>
      <c r="AB9" s="473"/>
      <c r="AC9" s="474"/>
      <c r="AV9" t="s">
        <v>34</v>
      </c>
    </row>
    <row r="10" spans="4:54" ht="31.5" customHeight="1">
      <c r="D10" s="457"/>
      <c r="E10" s="457"/>
      <c r="F10" s="457"/>
      <c r="G10" s="457"/>
      <c r="H10" s="440"/>
      <c r="I10" s="457"/>
      <c r="J10" s="440"/>
      <c r="K10" s="440"/>
      <c r="L10" s="440"/>
      <c r="M10" s="440"/>
      <c r="N10" s="440"/>
      <c r="O10" s="440" t="s">
        <v>15</v>
      </c>
      <c r="P10" s="440"/>
      <c r="Q10" s="440"/>
      <c r="R10" s="440" t="s">
        <v>16</v>
      </c>
      <c r="S10" s="440"/>
      <c r="T10" s="457"/>
      <c r="U10" s="457"/>
      <c r="V10" s="440"/>
      <c r="W10" s="440"/>
      <c r="X10" s="440"/>
      <c r="Y10" s="440"/>
      <c r="Z10" s="440"/>
      <c r="AA10" s="451" t="s">
        <v>708</v>
      </c>
      <c r="AB10" s="452"/>
      <c r="AC10" s="453"/>
      <c r="AV10" t="s">
        <v>379</v>
      </c>
    </row>
    <row r="11" spans="4:54" ht="45">
      <c r="D11" s="439"/>
      <c r="E11" s="439"/>
      <c r="F11" s="439"/>
      <c r="G11" s="439"/>
      <c r="H11" s="440"/>
      <c r="I11" s="439"/>
      <c r="J11" s="440"/>
      <c r="K11" s="440"/>
      <c r="L11" s="440"/>
      <c r="M11" s="440"/>
      <c r="N11" s="440"/>
      <c r="O11" s="27" t="s">
        <v>17</v>
      </c>
      <c r="P11" s="27" t="s">
        <v>18</v>
      </c>
      <c r="Q11" s="27" t="s">
        <v>19</v>
      </c>
      <c r="R11" s="440"/>
      <c r="S11" s="440"/>
      <c r="T11" s="439"/>
      <c r="U11" s="439"/>
      <c r="V11" s="440"/>
      <c r="W11" s="27" t="s">
        <v>20</v>
      </c>
      <c r="X11" s="27" t="s">
        <v>21</v>
      </c>
      <c r="Y11" s="440"/>
      <c r="Z11" s="440"/>
      <c r="AA11" s="55" t="s">
        <v>709</v>
      </c>
      <c r="AB11" s="55" t="s">
        <v>710</v>
      </c>
      <c r="AC11" s="55" t="s">
        <v>711</v>
      </c>
    </row>
    <row r="12" spans="4:54" ht="24.75" customHeight="1">
      <c r="D12" s="8" t="s">
        <v>685</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t="24.75" customHeight="1">
      <c r="D15" s="74">
        <v>1</v>
      </c>
      <c r="E15" s="555" t="s">
        <v>336</v>
      </c>
      <c r="F15" s="555" t="s">
        <v>379</v>
      </c>
      <c r="G15" s="555" t="s">
        <v>914</v>
      </c>
      <c r="H15" s="368" t="s">
        <v>915</v>
      </c>
      <c r="I15" s="556">
        <v>1</v>
      </c>
      <c r="J15" s="38">
        <v>529900</v>
      </c>
      <c r="K15" s="38"/>
      <c r="L15" s="38"/>
      <c r="M15" s="558">
        <f>+IFERROR(IF(COUNT(J15:L15),ROUND(SUM(J15:L15),0),""),"")</f>
        <v>529900</v>
      </c>
      <c r="N15" s="187">
        <f>+IFERROR(IF(COUNT(M15),ROUND(M15/'Shareholding Pattern'!$L$78*100,2),""),"")</f>
        <v>1.07</v>
      </c>
      <c r="O15" s="38">
        <f>IF(J15="","",J15)</f>
        <v>529900</v>
      </c>
      <c r="P15" s="38"/>
      <c r="Q15" s="558">
        <f>+IFERROR(IF(COUNT(O15:P15),ROUND(SUM(O15,P15),2),""),"")</f>
        <v>529900</v>
      </c>
      <c r="R15" s="187">
        <f>+IFERROR(IF(COUNT(Q15),ROUND(Q15/('Shareholding Pattern'!$P$79)*100,2),""),"")</f>
        <v>1.07</v>
      </c>
      <c r="S15" s="38"/>
      <c r="T15" s="38"/>
      <c r="U15" s="558" t="str">
        <f>+IFERROR(IF(COUNT(S15:T15),ROUND(SUM(S15:T15),0),""),"")</f>
        <v/>
      </c>
      <c r="V15" s="186">
        <f>+IFERROR(IF(COUNT(M15,U15),ROUND(SUM(U15,M15)/SUM('Shareholding Pattern'!$L$78,'Shareholding Pattern'!$T$78)*100,2),""),"")</f>
        <v>1.07</v>
      </c>
      <c r="W15" s="38"/>
      <c r="X15" s="186" t="str">
        <f>+IFERROR(IF(COUNT(W15),ROUND(SUM(W15)/SUM(M15)*100,2),""),0)</f>
        <v/>
      </c>
      <c r="Y15" s="38">
        <v>529900</v>
      </c>
      <c r="Z15" s="228"/>
      <c r="AA15" s="38">
        <v>0</v>
      </c>
      <c r="AB15" s="38">
        <v>0</v>
      </c>
      <c r="AC15" s="38">
        <v>0</v>
      </c>
    </row>
    <row r="16" spans="4:54" ht="24.75" customHeight="1">
      <c r="D16" s="74">
        <v>2</v>
      </c>
      <c r="E16" s="555" t="s">
        <v>336</v>
      </c>
      <c r="F16" s="555" t="s">
        <v>34</v>
      </c>
      <c r="G16" s="554"/>
      <c r="H16" s="557"/>
      <c r="I16" s="38">
        <v>111</v>
      </c>
      <c r="J16" s="38">
        <v>1725180</v>
      </c>
      <c r="K16" s="38"/>
      <c r="L16" s="38"/>
      <c r="M16" s="558">
        <f>+IFERROR(IF(COUNT(J16:L16),ROUND(SUM(J16:L16),0),""),"")</f>
        <v>1725180</v>
      </c>
      <c r="N16" s="187">
        <f>+IFERROR(IF(COUNT(M16),ROUND(M16/'Shareholding Pattern'!$L$78*100,2),""),"")</f>
        <v>3.48</v>
      </c>
      <c r="O16" s="38">
        <f>IF(J16="","",J16)</f>
        <v>1725180</v>
      </c>
      <c r="P16" s="38"/>
      <c r="Q16" s="558">
        <f>+IFERROR(IF(COUNT(O16:P16),ROUND(SUM(O16,P16),2),""),"")</f>
        <v>1725180</v>
      </c>
      <c r="R16" s="187">
        <f>+IFERROR(IF(COUNT(Q16),ROUND(Q16/('Shareholding Pattern'!$P$79)*100,2),""),"")</f>
        <v>3.48</v>
      </c>
      <c r="S16" s="38"/>
      <c r="T16" s="38"/>
      <c r="U16" s="558" t="str">
        <f>+IFERROR(IF(COUNT(S16:T16),ROUND(SUM(S16:T16),0),""),"")</f>
        <v/>
      </c>
      <c r="V16" s="186">
        <f>+IFERROR(IF(COUNT(M16,U16),ROUND(SUM(U16,M16)/SUM('Shareholding Pattern'!$L$78,'Shareholding Pattern'!$T$78)*100,2),""),"")</f>
        <v>3.48</v>
      </c>
      <c r="W16" s="38"/>
      <c r="X16" s="186" t="str">
        <f>+IFERROR(IF(COUNT(W16),ROUND(SUM(W16)/SUM(M16)*100,2),""),0)</f>
        <v/>
      </c>
      <c r="Y16" s="38">
        <v>1725180</v>
      </c>
      <c r="Z16" s="228"/>
      <c r="AA16" s="38">
        <v>0</v>
      </c>
      <c r="AB16" s="38">
        <v>0</v>
      </c>
      <c r="AC16" s="38">
        <v>0</v>
      </c>
    </row>
    <row r="17" spans="4:29" ht="24.75" customHeight="1">
      <c r="D17" s="74">
        <v>3</v>
      </c>
      <c r="E17" s="555" t="s">
        <v>572</v>
      </c>
      <c r="F17" s="555" t="s">
        <v>34</v>
      </c>
      <c r="G17" s="554"/>
      <c r="H17" s="557"/>
      <c r="I17" s="38">
        <v>4</v>
      </c>
      <c r="J17" s="38">
        <v>25068</v>
      </c>
      <c r="K17" s="38"/>
      <c r="L17" s="38"/>
      <c r="M17" s="558">
        <f>+IFERROR(IF(COUNT(J17:L17),ROUND(SUM(J17:L17),0),""),"")</f>
        <v>25068</v>
      </c>
      <c r="N17" s="187">
        <f>+IFERROR(IF(COUNT(M17),ROUND(M17/'Shareholding Pattern'!$L$78*100,2),""),"")</f>
        <v>0.05</v>
      </c>
      <c r="O17" s="38">
        <f>IF(J17="","",J17)</f>
        <v>25068</v>
      </c>
      <c r="P17" s="38"/>
      <c r="Q17" s="558">
        <f>+IFERROR(IF(COUNT(O17:P17),ROUND(SUM(O17,P17),2),""),"")</f>
        <v>25068</v>
      </c>
      <c r="R17" s="187">
        <f>+IFERROR(IF(COUNT(Q17),ROUND(Q17/('Shareholding Pattern'!$P$79)*100,2),""),"")</f>
        <v>0.05</v>
      </c>
      <c r="S17" s="38"/>
      <c r="T17" s="38"/>
      <c r="U17" s="558" t="str">
        <f>+IFERROR(IF(COUNT(S17:T17),ROUND(SUM(S17:T17),0),""),"")</f>
        <v/>
      </c>
      <c r="V17" s="186">
        <f>+IFERROR(IF(COUNT(M17,U17),ROUND(SUM(U17,M17)/SUM('Shareholding Pattern'!$L$78,'Shareholding Pattern'!$T$78)*100,2),""),"")</f>
        <v>0.05</v>
      </c>
      <c r="W17" s="38"/>
      <c r="X17" s="186" t="str">
        <f>+IFERROR(IF(COUNT(W17),ROUND(SUM(W17)/SUM(M17)*100,2),""),0)</f>
        <v/>
      </c>
      <c r="Y17" s="38">
        <v>25068</v>
      </c>
      <c r="Z17" s="228"/>
      <c r="AA17" s="38">
        <v>0</v>
      </c>
      <c r="AB17" s="38">
        <v>0</v>
      </c>
      <c r="AC17" s="38">
        <v>0</v>
      </c>
    </row>
    <row r="18" spans="4:29">
      <c r="D18" s="34"/>
      <c r="K18" s="169"/>
      <c r="L18" s="169"/>
      <c r="O18" s="169"/>
      <c r="P18" s="169"/>
      <c r="W18" s="169"/>
      <c r="Y18" s="35"/>
      <c r="Z18" s="35"/>
      <c r="AA18" s="35"/>
      <c r="AB18" s="35"/>
      <c r="AC18" s="36"/>
    </row>
    <row r="19" spans="4:29" ht="24.95" customHeight="1">
      <c r="D19" s="107"/>
      <c r="E19" s="30"/>
      <c r="F19" s="30"/>
      <c r="G19" s="49" t="s">
        <v>392</v>
      </c>
      <c r="H19" s="49" t="s">
        <v>19</v>
      </c>
      <c r="I19" s="52">
        <f ca="1">+IFERROR(IF(COUNT(I13:I18),ROUND(SUMIF($F$13:I18,"Category",I13:I18),0),""),"")</f>
        <v>115</v>
      </c>
      <c r="J19" s="52">
        <f ca="1">+IFERROR(IF(COUNT(J13:J18),ROUND(SUMIF($F$13:J18,"Category",J13:J18),0),""),"")</f>
        <v>1750248</v>
      </c>
      <c r="K19" s="52" t="str">
        <f>+IFERROR(IF(COUNT(K13:K18),ROUND(SUMIF($F$13:K18,"Category",K13:K18),0),""),"")</f>
        <v/>
      </c>
      <c r="L19" s="52" t="str">
        <f>+IFERROR(IF(COUNT(L13:L18),ROUND(SUMIF($F$13:L18,"Category",L13:L18),0),""),"")</f>
        <v/>
      </c>
      <c r="M19" s="52">
        <f ca="1">+IFERROR(IF(COUNT(M13:M18),ROUND(SUMIF($F$13:M18,"Category",M13:M18),0),""),"")</f>
        <v>1750248</v>
      </c>
      <c r="N19" s="186">
        <f ca="1">+IFERROR(IF(COUNT(N13:N18),ROUND(SUMIF($F$13:N18,"Category",N13:N18),2),""),"")</f>
        <v>3.53</v>
      </c>
      <c r="O19" s="160">
        <f ca="1">+IFERROR(IF(COUNT(O13:O18),ROUND(SUMIF($F$13:O18,"Category",O13:O18),0),""),"")</f>
        <v>1750248</v>
      </c>
      <c r="P19" s="160" t="str">
        <f>+IFERROR(IF(COUNT(P13:P18),ROUND(SUMIF($F$13:P18,"Category",P13:P18),0),""),"")</f>
        <v/>
      </c>
      <c r="Q19" s="160">
        <f ca="1">+IFERROR(IF(COUNT(Q13:Q18),ROUND(SUMIF($F$13:Q18,"Category",Q13:Q18),0),""),"")</f>
        <v>1750248</v>
      </c>
      <c r="R19" s="186">
        <f ca="1">+IFERROR(IF(COUNT(R13:R18),ROUND(SUMIF($F$13:R18,"Category",R13:R18),2),""),"")</f>
        <v>3.53</v>
      </c>
      <c r="S19" s="52" t="str">
        <f>+IFERROR(IF(COUNT(S13:S18),ROUND(SUMIF($F$13:S18,"Category",S13:S18),0),""),"")</f>
        <v/>
      </c>
      <c r="T19" s="52" t="str">
        <f>+IFERROR(IF(COUNT(T13:T18),ROUND(SUMIF($F$13:T18,"Category",T13:T18),0),""),"")</f>
        <v/>
      </c>
      <c r="U19" s="52" t="str">
        <f>+IFERROR(IF(COUNT(U13:U18),ROUND(SUMIF($F$13:U18,"Category",U13:U18),0),""),"")</f>
        <v/>
      </c>
      <c r="V19" s="186">
        <f ca="1">+IFERROR(IF(COUNT(V13:V18),ROUND(SUMIF($F$13:V18,"Category",V13:V18),2),""),"")</f>
        <v>3.53</v>
      </c>
      <c r="W19" s="52" t="str">
        <f>+IFERROR(IF(COUNT(W13:W18),ROUND(SUMIF($F$13:W18,"Category",W13:W18),0),""),"")</f>
        <v/>
      </c>
      <c r="X19" s="186" t="str">
        <f>+IFERROR(IF(COUNT(W19),ROUND(SUM(W19)/SUM(M19)*100,2),""),0)</f>
        <v/>
      </c>
      <c r="Y19" s="52">
        <f ca="1">+IFERROR(IF(COUNT(Y13:Y18),ROUND(SUMIF($F$13:Y18,"Category",Y13:Y18),0),""),"")</f>
        <v>1750248</v>
      </c>
      <c r="Z19" s="337"/>
      <c r="AA19" s="52">
        <f ca="1">+IFERROR(IF(COUNT(AA13:AA18),ROUND(SUMIF($F$13:AA18,"Category",AA13:AA18),0),""),"")</f>
        <v>0</v>
      </c>
      <c r="AB19" s="52">
        <f ca="1">+IFERROR(IF(COUNT(AB13:AB18),ROUND(SUMIF($F$13:AB18,"Category",AB13:AB18),0),""),"")</f>
        <v>0</v>
      </c>
      <c r="AC19" s="52">
        <f ca="1">+IFERROR(IF(COUNT(AC13:AC18),ROUND(SUMIF($F$13:AC18,"Category",AC13:AC18),0),""),"")</f>
        <v>0</v>
      </c>
    </row>
    <row r="22" spans="4:29">
      <c r="G22" s="17"/>
    </row>
  </sheetData>
  <sheetProtection algorithmName="SHA-512" hashValue="3A6PAVK387yI80vL0dDYRSSBfHPndLYIW0d0Qkov8HH8PoFclamSErzOfDpyACmRnQy7beS5oLYdm3+Ifl3T3A==" saltValue="7zmhGAtQ0LdJn1SfijfPfQ==" spinCount="100000" sheet="1" objects="1" scenarios="1"/>
  <dataConsolidate/>
  <mergeCells count="23">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 ref="O9:R9"/>
    <mergeCell ref="S9:S11"/>
    <mergeCell ref="W9:X10"/>
    <mergeCell ref="K9:K11"/>
    <mergeCell ref="L9:L11"/>
    <mergeCell ref="M9:M11"/>
    <mergeCell ref="N9:N11"/>
  </mergeCells>
  <dataValidations count="10">
    <dataValidation type="whole" operator="lessThanOrEqual" allowBlank="1" showInputMessage="1" showErrorMessage="1" sqref="Y13 Y15:Y17">
      <formula1>M13</formula1>
    </dataValidation>
    <dataValidation type="whole" operator="lessThanOrEqual" allowBlank="1" showInputMessage="1" showErrorMessage="1" sqref="W13 W15:W17">
      <formula1>J13</formula1>
    </dataValidation>
    <dataValidation type="whole" operator="greaterThanOrEqual" allowBlank="1" showInputMessage="1" showErrorMessage="1" sqref="O13:P13 J13:L13 S13:T13 S15:T17 O15:P17 J15:L17">
      <formula1>0</formula1>
    </dataValidation>
    <dataValidation type="textLength" operator="equal" allowBlank="1" showInputMessage="1" showErrorMessage="1" prompt="[A-Z][A-Z][A-Z][A-Z][A-Z][0-9][0-9][0-9][0-9][A-Z]_x000a__x000a_In absence of PAN write : ZZZZZ9999Z" sqref="H13 H15:H17">
      <formula1>10</formula1>
    </dataValidation>
    <dataValidation type="list" allowBlank="1" showInputMessage="1" showErrorMessage="1" sqref="F13 F15:F17">
      <formula1>$AV$9:$AV$10</formula1>
    </dataValidation>
    <dataValidation type="list" allowBlank="1" showInputMessage="1" showErrorMessage="1" sqref="E13 E15:E17">
      <formula1>$AE$1:$BB$1</formula1>
    </dataValidation>
    <dataValidation type="whole" operator="greaterThan" allowBlank="1" showInputMessage="1" showErrorMessage="1" sqref="I13 I15:I17">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7">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7">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7">
      <formula1>M13</formula1>
    </dataValidation>
  </dataValidations>
  <hyperlinks>
    <hyperlink ref="H19" location="'Shareholding Pattern'!F48" display="Total"/>
    <hyperlink ref="G19" location="'Shareholding Pattern'!F69" display="Click here to go back"/>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51202"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51203"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XFC16"/>
  <sheetViews>
    <sheetView showGridLines="0" tabSelected="1" topLeftCell="C7" workbookViewId="0">
      <selection activeCell="G9" sqref="G9"/>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848</v>
      </c>
      <c r="F2" t="s">
        <v>849</v>
      </c>
      <c r="G2" t="s">
        <v>851</v>
      </c>
    </row>
    <row r="3" spans="4:14" hidden="1"/>
    <row r="4" spans="4:14" hidden="1"/>
    <row r="5" spans="4:14" hidden="1"/>
    <row r="6" spans="4:14" hidden="1"/>
    <row r="7" spans="4:14" ht="30" customHeight="1"/>
    <row r="8" spans="4:14" ht="30" customHeight="1">
      <c r="D8" s="534" t="s">
        <v>841</v>
      </c>
      <c r="E8" s="535"/>
      <c r="F8" s="536"/>
      <c r="G8" s="361"/>
    </row>
    <row r="9" spans="4:14" ht="31.5">
      <c r="D9" s="344" t="s">
        <v>107</v>
      </c>
      <c r="E9" s="344" t="s">
        <v>857</v>
      </c>
      <c r="F9" s="344" t="s">
        <v>849</v>
      </c>
      <c r="G9" s="362"/>
    </row>
    <row r="10" spans="4:14" ht="20.100000000000001" customHeight="1">
      <c r="D10" s="264" t="s">
        <v>842</v>
      </c>
      <c r="E10" s="358">
        <v>100</v>
      </c>
      <c r="F10" s="359">
        <v>0.08</v>
      </c>
      <c r="G10" s="363"/>
      <c r="K10">
        <v>0</v>
      </c>
      <c r="L10">
        <v>0</v>
      </c>
      <c r="M10">
        <v>0</v>
      </c>
      <c r="N10">
        <v>0</v>
      </c>
    </row>
    <row r="11" spans="4:14" ht="20.100000000000001" customHeight="1">
      <c r="D11" s="265" t="s">
        <v>843</v>
      </c>
      <c r="E11" s="358">
        <v>100</v>
      </c>
      <c r="F11" s="358">
        <v>0.11</v>
      </c>
      <c r="G11" s="363"/>
      <c r="K11">
        <v>0</v>
      </c>
      <c r="L11">
        <v>0</v>
      </c>
      <c r="M11">
        <v>0</v>
      </c>
      <c r="N11">
        <v>0</v>
      </c>
    </row>
    <row r="12" spans="4:14" ht="20.100000000000001" customHeight="1">
      <c r="D12" s="265" t="s">
        <v>844</v>
      </c>
      <c r="E12" s="358">
        <v>100</v>
      </c>
      <c r="F12" s="358">
        <v>7.0000000000000007E-2</v>
      </c>
      <c r="G12" s="363"/>
      <c r="K12">
        <v>0</v>
      </c>
      <c r="L12">
        <v>0</v>
      </c>
      <c r="M12">
        <v>0</v>
      </c>
      <c r="N12">
        <v>0</v>
      </c>
    </row>
    <row r="13" spans="4:14">
      <c r="D13" s="265" t="s">
        <v>845</v>
      </c>
      <c r="E13" s="358">
        <v>100</v>
      </c>
      <c r="F13" s="358">
        <v>7.0000000000000007E-2</v>
      </c>
      <c r="G13" s="363"/>
      <c r="K13">
        <v>0</v>
      </c>
      <c r="L13">
        <v>0</v>
      </c>
      <c r="M13">
        <v>0</v>
      </c>
      <c r="N13">
        <v>0</v>
      </c>
    </row>
    <row r="14" spans="4:14" ht="21.75" customHeight="1">
      <c r="D14" s="267" t="s">
        <v>846</v>
      </c>
      <c r="E14" s="360">
        <v>100</v>
      </c>
      <c r="F14" s="360">
        <v>7.0000000000000007E-2</v>
      </c>
      <c r="G14" s="363"/>
      <c r="K14">
        <v>0</v>
      </c>
      <c r="L14">
        <v>0</v>
      </c>
      <c r="M14">
        <v>0</v>
      </c>
      <c r="N14">
        <v>0</v>
      </c>
    </row>
    <row r="15" spans="4:14" ht="91.5" customHeight="1">
      <c r="D15" s="538" t="s">
        <v>856</v>
      </c>
      <c r="E15" s="539"/>
      <c r="F15" s="540"/>
    </row>
    <row r="16" spans="4:14" ht="15" customHeight="1">
      <c r="D16" s="537"/>
      <c r="E16" s="537"/>
      <c r="F16" s="69"/>
    </row>
  </sheetData>
  <sheetProtection algorithmName="SHA-512" hashValue="Z4gRwPpqxgyYp7qgPMl/ym+82KCEV/pZfC4XT/5vcklTn3UbYj75Mi4CjViYkIRN+heVd1wDQFLthGl5LjdjNQ==" saltValue="nbfbgh5B7XfXNR56ETLAmQ=="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60" t="s">
        <v>455</v>
      </c>
      <c r="B1" s="260" t="s">
        <v>213</v>
      </c>
      <c r="C1" s="260" t="s">
        <v>456</v>
      </c>
      <c r="D1" s="260" t="s">
        <v>214</v>
      </c>
      <c r="E1" s="260" t="s">
        <v>552</v>
      </c>
    </row>
    <row r="2" spans="1:5" ht="18.75">
      <c r="A2" s="269" t="s">
        <v>457</v>
      </c>
      <c r="B2" s="269"/>
      <c r="C2" s="269"/>
      <c r="D2" s="269"/>
      <c r="E2" s="269"/>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69" t="s">
        <v>432</v>
      </c>
      <c r="B16" s="269"/>
      <c r="C16" s="269"/>
      <c r="D16" s="269"/>
      <c r="E16" s="269"/>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69" t="s">
        <v>434</v>
      </c>
      <c r="B45" s="269"/>
      <c r="C45" s="269"/>
      <c r="D45" s="269"/>
      <c r="E45" s="269"/>
    </row>
    <row r="46" spans="1:5">
      <c r="A46" s="272" t="s">
        <v>263</v>
      </c>
      <c r="B46" t="s">
        <v>166</v>
      </c>
      <c r="C46" t="s">
        <v>236</v>
      </c>
      <c r="D46" t="s">
        <v>216</v>
      </c>
    </row>
    <row r="47" spans="1:5">
      <c r="A47" s="272" t="s">
        <v>264</v>
      </c>
      <c r="B47" t="s">
        <v>167</v>
      </c>
      <c r="C47" t="s">
        <v>236</v>
      </c>
      <c r="D47" t="s">
        <v>216</v>
      </c>
    </row>
    <row r="48" spans="1:5">
      <c r="A48" s="272" t="s">
        <v>265</v>
      </c>
      <c r="B48" t="s">
        <v>168</v>
      </c>
      <c r="C48" t="s">
        <v>236</v>
      </c>
      <c r="D48" t="s">
        <v>216</v>
      </c>
    </row>
    <row r="49" spans="1:4">
      <c r="A49" s="272" t="s">
        <v>266</v>
      </c>
      <c r="B49" t="s">
        <v>169</v>
      </c>
      <c r="C49" t="s">
        <v>236</v>
      </c>
      <c r="D49" t="s">
        <v>216</v>
      </c>
    </row>
    <row r="50" spans="1:4">
      <c r="A50" s="275" t="s">
        <v>262</v>
      </c>
      <c r="B50" s="276" t="s">
        <v>170</v>
      </c>
      <c r="C50" s="276" t="s">
        <v>236</v>
      </c>
      <c r="D50" s="276" t="s">
        <v>216</v>
      </c>
    </row>
    <row r="51" spans="1:4">
      <c r="A51" s="272" t="s">
        <v>268</v>
      </c>
      <c r="B51" t="s">
        <v>171</v>
      </c>
      <c r="C51" t="s">
        <v>236</v>
      </c>
      <c r="D51" t="s">
        <v>216</v>
      </c>
    </row>
    <row r="52" spans="1:4">
      <c r="A52" s="272" t="s">
        <v>556</v>
      </c>
      <c r="B52" t="s">
        <v>172</v>
      </c>
      <c r="C52" t="s">
        <v>236</v>
      </c>
      <c r="D52" t="s">
        <v>216</v>
      </c>
    </row>
    <row r="53" spans="1:4">
      <c r="A53" s="272" t="s">
        <v>557</v>
      </c>
      <c r="B53" t="s">
        <v>174</v>
      </c>
      <c r="C53" t="s">
        <v>236</v>
      </c>
      <c r="D53" t="s">
        <v>216</v>
      </c>
    </row>
    <row r="54" spans="1:4">
      <c r="A54" s="272" t="s">
        <v>558</v>
      </c>
      <c r="B54" t="s">
        <v>173</v>
      </c>
      <c r="C54" t="s">
        <v>236</v>
      </c>
      <c r="D54" t="s">
        <v>216</v>
      </c>
    </row>
    <row r="55" spans="1:4">
      <c r="A55" s="272" t="s">
        <v>269</v>
      </c>
      <c r="B55" t="s">
        <v>175</v>
      </c>
      <c r="C55" t="s">
        <v>236</v>
      </c>
      <c r="D55" t="s">
        <v>216</v>
      </c>
    </row>
    <row r="56" spans="1:4">
      <c r="A56" s="275" t="s">
        <v>267</v>
      </c>
      <c r="B56" s="276" t="s">
        <v>176</v>
      </c>
      <c r="C56" s="276" t="s">
        <v>236</v>
      </c>
      <c r="D56" s="276" t="s">
        <v>216</v>
      </c>
    </row>
    <row r="57" spans="1:4">
      <c r="A57" s="275" t="s">
        <v>550</v>
      </c>
      <c r="B57" s="276" t="s">
        <v>177</v>
      </c>
      <c r="C57" s="276" t="s">
        <v>236</v>
      </c>
      <c r="D57" s="276" t="s">
        <v>216</v>
      </c>
    </row>
    <row r="58" spans="1:4">
      <c r="A58" s="271" t="s">
        <v>270</v>
      </c>
      <c r="B58" t="s">
        <v>271</v>
      </c>
      <c r="C58" t="s">
        <v>236</v>
      </c>
      <c r="D58" t="s">
        <v>216</v>
      </c>
    </row>
    <row r="59" spans="1:4">
      <c r="A59" s="271" t="s">
        <v>272</v>
      </c>
      <c r="B59" t="s">
        <v>178</v>
      </c>
      <c r="C59" t="s">
        <v>236</v>
      </c>
      <c r="D59" t="s">
        <v>216</v>
      </c>
    </row>
    <row r="60" spans="1:4">
      <c r="A60" s="271" t="s">
        <v>273</v>
      </c>
      <c r="B60" t="s">
        <v>179</v>
      </c>
      <c r="C60" t="s">
        <v>236</v>
      </c>
      <c r="D60" t="s">
        <v>216</v>
      </c>
    </row>
    <row r="61" spans="1:4">
      <c r="A61" s="271" t="s">
        <v>840</v>
      </c>
      <c r="B61" t="s">
        <v>718</v>
      </c>
      <c r="C61" t="s">
        <v>236</v>
      </c>
      <c r="D61" t="s">
        <v>216</v>
      </c>
    </row>
    <row r="62" spans="1:4">
      <c r="A62" s="271" t="s">
        <v>275</v>
      </c>
      <c r="B62" t="s">
        <v>181</v>
      </c>
      <c r="C62" t="s">
        <v>236</v>
      </c>
      <c r="D62" t="s">
        <v>216</v>
      </c>
    </row>
    <row r="63" spans="1:4">
      <c r="A63" s="271" t="s">
        <v>276</v>
      </c>
      <c r="B63" t="s">
        <v>182</v>
      </c>
      <c r="C63" t="s">
        <v>236</v>
      </c>
      <c r="D63" t="s">
        <v>216</v>
      </c>
    </row>
    <row r="64" spans="1:4">
      <c r="A64" s="271" t="s">
        <v>800</v>
      </c>
      <c r="B64" t="s">
        <v>719</v>
      </c>
      <c r="C64" t="s">
        <v>236</v>
      </c>
      <c r="D64" t="s">
        <v>216</v>
      </c>
    </row>
    <row r="65" spans="1:4">
      <c r="A65" s="271" t="s">
        <v>801</v>
      </c>
      <c r="B65" t="s">
        <v>720</v>
      </c>
      <c r="C65" t="s">
        <v>236</v>
      </c>
      <c r="D65" t="s">
        <v>216</v>
      </c>
    </row>
    <row r="66" spans="1:4">
      <c r="A66" s="273" t="s">
        <v>278</v>
      </c>
      <c r="B66" t="s">
        <v>183</v>
      </c>
      <c r="C66" t="s">
        <v>236</v>
      </c>
      <c r="D66" t="s">
        <v>216</v>
      </c>
    </row>
    <row r="67" spans="1:4">
      <c r="A67" s="271" t="s">
        <v>802</v>
      </c>
      <c r="B67" t="s">
        <v>721</v>
      </c>
      <c r="C67" t="s">
        <v>236</v>
      </c>
      <c r="D67" t="s">
        <v>216</v>
      </c>
    </row>
    <row r="68" spans="1:4">
      <c r="A68" s="271" t="s">
        <v>803</v>
      </c>
      <c r="B68" t="s">
        <v>722</v>
      </c>
      <c r="C68" t="s">
        <v>236</v>
      </c>
      <c r="D68" t="s">
        <v>216</v>
      </c>
    </row>
    <row r="69" spans="1:4">
      <c r="A69" s="277" t="s">
        <v>838</v>
      </c>
      <c r="B69" s="276" t="s">
        <v>804</v>
      </c>
      <c r="C69" t="s">
        <v>236</v>
      </c>
      <c r="D69" t="s">
        <v>216</v>
      </c>
    </row>
    <row r="70" spans="1:4">
      <c r="A70" s="271" t="s">
        <v>805</v>
      </c>
      <c r="B70" t="s">
        <v>723</v>
      </c>
      <c r="C70" t="s">
        <v>236</v>
      </c>
      <c r="D70" t="s">
        <v>216</v>
      </c>
    </row>
    <row r="71" spans="1:4">
      <c r="A71" s="271" t="s">
        <v>274</v>
      </c>
      <c r="B71" t="s">
        <v>180</v>
      </c>
      <c r="C71" t="s">
        <v>236</v>
      </c>
      <c r="D71" t="s">
        <v>216</v>
      </c>
    </row>
    <row r="72" spans="1:4">
      <c r="A72" s="271" t="s">
        <v>806</v>
      </c>
      <c r="B72" t="s">
        <v>724</v>
      </c>
      <c r="C72" t="s">
        <v>236</v>
      </c>
      <c r="D72" t="s">
        <v>216</v>
      </c>
    </row>
    <row r="73" spans="1:4">
      <c r="A73" s="271" t="s">
        <v>807</v>
      </c>
      <c r="B73" t="s">
        <v>725</v>
      </c>
      <c r="C73" t="s">
        <v>236</v>
      </c>
      <c r="D73" t="s">
        <v>216</v>
      </c>
    </row>
    <row r="74" spans="1:4">
      <c r="A74" s="271" t="s">
        <v>808</v>
      </c>
      <c r="B74" t="s">
        <v>726</v>
      </c>
      <c r="C74" t="s">
        <v>236</v>
      </c>
      <c r="D74" t="s">
        <v>216</v>
      </c>
    </row>
    <row r="75" spans="1:4">
      <c r="A75" s="271" t="s">
        <v>279</v>
      </c>
      <c r="B75" t="s">
        <v>184</v>
      </c>
      <c r="C75" t="s">
        <v>236</v>
      </c>
      <c r="D75" t="s">
        <v>216</v>
      </c>
    </row>
    <row r="76" spans="1:4">
      <c r="A76" s="271" t="s">
        <v>809</v>
      </c>
      <c r="B76" t="s">
        <v>727</v>
      </c>
      <c r="C76" t="s">
        <v>236</v>
      </c>
      <c r="D76" t="s">
        <v>216</v>
      </c>
    </row>
    <row r="77" spans="1:4">
      <c r="A77" s="277" t="s">
        <v>839</v>
      </c>
      <c r="B77" s="276" t="s">
        <v>837</v>
      </c>
      <c r="C77" t="s">
        <v>236</v>
      </c>
      <c r="D77" t="s">
        <v>216</v>
      </c>
    </row>
    <row r="78" spans="1:4">
      <c r="A78" s="271" t="s">
        <v>810</v>
      </c>
      <c r="B78" t="s">
        <v>728</v>
      </c>
      <c r="C78" t="s">
        <v>236</v>
      </c>
      <c r="D78" t="s">
        <v>216</v>
      </c>
    </row>
    <row r="79" spans="1:4">
      <c r="A79" s="271" t="s">
        <v>811</v>
      </c>
      <c r="B79" t="s">
        <v>729</v>
      </c>
      <c r="C79" t="s">
        <v>236</v>
      </c>
      <c r="D79" t="s">
        <v>216</v>
      </c>
    </row>
    <row r="80" spans="1:4" ht="30">
      <c r="A80" s="271" t="s">
        <v>812</v>
      </c>
      <c r="B80" s="343" t="s">
        <v>730</v>
      </c>
      <c r="C80" t="s">
        <v>236</v>
      </c>
      <c r="D80" t="s">
        <v>216</v>
      </c>
    </row>
    <row r="81" spans="1:4">
      <c r="A81" s="277" t="s">
        <v>372</v>
      </c>
      <c r="B81" s="276" t="s">
        <v>373</v>
      </c>
      <c r="C81" t="s">
        <v>236</v>
      </c>
      <c r="D81" t="s">
        <v>216</v>
      </c>
    </row>
    <row r="82" spans="1:4">
      <c r="A82" s="271" t="s">
        <v>813</v>
      </c>
      <c r="B82" t="s">
        <v>731</v>
      </c>
      <c r="C82" t="s">
        <v>236</v>
      </c>
      <c r="D82" t="s">
        <v>216</v>
      </c>
    </row>
    <row r="83" spans="1:4">
      <c r="A83" s="271" t="s">
        <v>814</v>
      </c>
      <c r="B83" t="s">
        <v>732</v>
      </c>
      <c r="C83" t="s">
        <v>236</v>
      </c>
      <c r="D83" t="s">
        <v>216</v>
      </c>
    </row>
    <row r="84" spans="1:4">
      <c r="A84" s="271" t="s">
        <v>815</v>
      </c>
      <c r="B84" t="s">
        <v>733</v>
      </c>
      <c r="C84" t="s">
        <v>236</v>
      </c>
      <c r="D84" t="s">
        <v>216</v>
      </c>
    </row>
    <row r="85" spans="1:4">
      <c r="A85" t="s">
        <v>816</v>
      </c>
      <c r="B85" t="s">
        <v>734</v>
      </c>
      <c r="C85" t="s">
        <v>236</v>
      </c>
      <c r="D85" t="s">
        <v>216</v>
      </c>
    </row>
    <row r="86" spans="1:4">
      <c r="A86" t="s">
        <v>817</v>
      </c>
      <c r="B86" t="s">
        <v>735</v>
      </c>
      <c r="C86" t="s">
        <v>236</v>
      </c>
      <c r="D86" t="s">
        <v>216</v>
      </c>
    </row>
    <row r="87" spans="1:4">
      <c r="A87" t="s">
        <v>818</v>
      </c>
      <c r="B87" t="s">
        <v>736</v>
      </c>
      <c r="C87" t="s">
        <v>236</v>
      </c>
      <c r="D87" t="s">
        <v>216</v>
      </c>
    </row>
    <row r="88" spans="1:4">
      <c r="A88" t="s">
        <v>819</v>
      </c>
      <c r="B88" t="s">
        <v>737</v>
      </c>
      <c r="C88" t="s">
        <v>236</v>
      </c>
      <c r="D88" t="s">
        <v>216</v>
      </c>
    </row>
    <row r="89" spans="1:4">
      <c r="A89" t="s">
        <v>820</v>
      </c>
      <c r="B89" t="s">
        <v>738</v>
      </c>
      <c r="C89" t="s">
        <v>236</v>
      </c>
      <c r="D89" t="s">
        <v>216</v>
      </c>
    </row>
    <row r="90" spans="1:4">
      <c r="A90" t="s">
        <v>821</v>
      </c>
      <c r="B90" t="s">
        <v>739</v>
      </c>
      <c r="C90" t="s">
        <v>236</v>
      </c>
      <c r="D90" t="s">
        <v>216</v>
      </c>
    </row>
    <row r="91" spans="1:4">
      <c r="A91" t="s">
        <v>822</v>
      </c>
      <c r="B91" t="s">
        <v>740</v>
      </c>
      <c r="C91" t="s">
        <v>236</v>
      </c>
      <c r="D91" t="s">
        <v>216</v>
      </c>
    </row>
    <row r="92" spans="1:4">
      <c r="A92" s="276" t="s">
        <v>823</v>
      </c>
      <c r="B92" t="s">
        <v>741</v>
      </c>
      <c r="C92" t="s">
        <v>236</v>
      </c>
      <c r="D92" t="s">
        <v>216</v>
      </c>
    </row>
    <row r="93" spans="1:4">
      <c r="A93" t="s">
        <v>824</v>
      </c>
      <c r="B93" t="s">
        <v>742</v>
      </c>
      <c r="C93" t="s">
        <v>236</v>
      </c>
      <c r="D93" t="s">
        <v>216</v>
      </c>
    </row>
    <row r="94" spans="1:4">
      <c r="A94" t="s">
        <v>280</v>
      </c>
      <c r="B94" t="s">
        <v>185</v>
      </c>
      <c r="C94" t="s">
        <v>236</v>
      </c>
      <c r="D94" t="s">
        <v>216</v>
      </c>
    </row>
    <row r="95" spans="1:4">
      <c r="A95" s="278" t="s">
        <v>277</v>
      </c>
      <c r="B95" s="276" t="s">
        <v>186</v>
      </c>
      <c r="C95" s="276" t="s">
        <v>236</v>
      </c>
      <c r="D95" s="276" t="s">
        <v>216</v>
      </c>
    </row>
    <row r="96" spans="1:4">
      <c r="A96" s="278" t="s">
        <v>237</v>
      </c>
      <c r="B96" s="276" t="s">
        <v>187</v>
      </c>
      <c r="C96" s="276" t="s">
        <v>236</v>
      </c>
      <c r="D96" s="276" t="s">
        <v>216</v>
      </c>
    </row>
    <row r="97" spans="1:5">
      <c r="A97" s="274" t="s">
        <v>238</v>
      </c>
      <c r="B97" t="s">
        <v>188</v>
      </c>
      <c r="C97" t="s">
        <v>236</v>
      </c>
      <c r="D97" t="s">
        <v>216</v>
      </c>
    </row>
    <row r="98" spans="1:5">
      <c r="A98" s="274" t="s">
        <v>239</v>
      </c>
      <c r="B98" t="s">
        <v>189</v>
      </c>
      <c r="C98" t="s">
        <v>236</v>
      </c>
      <c r="D98" t="s">
        <v>216</v>
      </c>
    </row>
    <row r="99" spans="1:5">
      <c r="A99" s="279" t="s">
        <v>281</v>
      </c>
      <c r="B99" s="276" t="s">
        <v>190</v>
      </c>
      <c r="C99" s="276" t="s">
        <v>236</v>
      </c>
      <c r="D99" s="276" t="s">
        <v>216</v>
      </c>
    </row>
    <row r="100" spans="1:5">
      <c r="A100" s="275" t="s">
        <v>551</v>
      </c>
      <c r="B100" s="276" t="s">
        <v>191</v>
      </c>
      <c r="C100" s="276" t="s">
        <v>236</v>
      </c>
      <c r="D100" s="276"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715</v>
      </c>
      <c r="B120" t="s">
        <v>712</v>
      </c>
      <c r="C120" t="s">
        <v>242</v>
      </c>
      <c r="D120" t="s">
        <v>225</v>
      </c>
      <c r="E120" t="s">
        <v>859</v>
      </c>
    </row>
    <row r="121" spans="1:5">
      <c r="A121" t="s">
        <v>716</v>
      </c>
      <c r="B121" t="s">
        <v>714</v>
      </c>
      <c r="C121" t="s">
        <v>242</v>
      </c>
      <c r="D121" t="s">
        <v>225</v>
      </c>
      <c r="E121" t="s">
        <v>860</v>
      </c>
    </row>
    <row r="122" spans="1:5">
      <c r="A122" t="s">
        <v>717</v>
      </c>
      <c r="B122" t="s">
        <v>713</v>
      </c>
      <c r="C122" t="s">
        <v>242</v>
      </c>
      <c r="D122" t="s">
        <v>225</v>
      </c>
      <c r="E122" t="s">
        <v>861</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69" t="s">
        <v>453</v>
      </c>
      <c r="B127" s="269"/>
      <c r="C127" s="269"/>
      <c r="D127" s="269"/>
      <c r="E127" s="269"/>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643</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69" t="s">
        <v>454</v>
      </c>
      <c r="B154" s="269"/>
      <c r="C154" s="269"/>
      <c r="D154" s="269"/>
      <c r="E154" s="269"/>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644</v>
      </c>
    </row>
    <row r="178" spans="1:5" ht="18.75">
      <c r="A178" s="269" t="s">
        <v>460</v>
      </c>
      <c r="B178" s="269"/>
      <c r="C178" s="269"/>
      <c r="D178" s="269"/>
      <c r="E178" s="269"/>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644</v>
      </c>
    </row>
    <row r="201" spans="1:5" ht="18.75">
      <c r="A201" s="269" t="s">
        <v>532</v>
      </c>
      <c r="B201" s="269"/>
      <c r="C201" s="269"/>
      <c r="D201" s="269"/>
      <c r="E201" s="269"/>
    </row>
    <row r="202" spans="1:5">
      <c r="A202" t="s">
        <v>240</v>
      </c>
      <c r="B202" t="s">
        <v>126</v>
      </c>
      <c r="C202" t="s">
        <v>249</v>
      </c>
      <c r="D202" t="s">
        <v>225</v>
      </c>
    </row>
    <row r="203" spans="1:5">
      <c r="A203" t="s">
        <v>533</v>
      </c>
      <c r="B203" t="s">
        <v>127</v>
      </c>
      <c r="C203" t="s">
        <v>242</v>
      </c>
      <c r="D203" t="s">
        <v>225</v>
      </c>
      <c r="E203" t="s">
        <v>577</v>
      </c>
    </row>
    <row r="204" spans="1:5">
      <c r="A204" t="s">
        <v>534</v>
      </c>
      <c r="B204" t="s">
        <v>131</v>
      </c>
      <c r="C204" t="s">
        <v>249</v>
      </c>
      <c r="D204" t="s">
        <v>225</v>
      </c>
    </row>
    <row r="205" spans="1:5">
      <c r="A205" t="s">
        <v>535</v>
      </c>
      <c r="B205" t="s">
        <v>327</v>
      </c>
      <c r="C205" t="s">
        <v>395</v>
      </c>
      <c r="D205" t="s">
        <v>225</v>
      </c>
    </row>
    <row r="206" spans="1:5" ht="18.75">
      <c r="A206" s="269" t="s">
        <v>536</v>
      </c>
      <c r="B206" s="269"/>
      <c r="C206" s="269"/>
      <c r="D206" s="269"/>
      <c r="E206" s="269"/>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578</v>
      </c>
    </row>
    <row r="210" spans="1:5">
      <c r="A210" t="s">
        <v>538</v>
      </c>
      <c r="B210" t="s">
        <v>130</v>
      </c>
      <c r="C210" t="s">
        <v>247</v>
      </c>
      <c r="D210" t="s">
        <v>225</v>
      </c>
    </row>
    <row r="211" spans="1:5" ht="18.75">
      <c r="A211" s="269" t="s">
        <v>539</v>
      </c>
      <c r="B211" s="269"/>
      <c r="C211" s="269"/>
      <c r="D211" s="269"/>
      <c r="E211" s="269"/>
    </row>
    <row r="212" spans="1:5">
      <c r="A212" t="s">
        <v>240</v>
      </c>
      <c r="B212" t="s">
        <v>126</v>
      </c>
      <c r="C212" t="s">
        <v>249</v>
      </c>
      <c r="D212" t="s">
        <v>225</v>
      </c>
    </row>
    <row r="213" spans="1:5">
      <c r="A213" t="s">
        <v>533</v>
      </c>
      <c r="B213" t="s">
        <v>127</v>
      </c>
      <c r="C213" t="s">
        <v>242</v>
      </c>
      <c r="D213" t="s">
        <v>225</v>
      </c>
      <c r="E213" t="s">
        <v>577</v>
      </c>
    </row>
    <row r="214" spans="1:5">
      <c r="A214" t="s">
        <v>534</v>
      </c>
      <c r="B214" t="s">
        <v>325</v>
      </c>
      <c r="C214" t="s">
        <v>249</v>
      </c>
      <c r="D214" t="s">
        <v>225</v>
      </c>
    </row>
    <row r="215" spans="1:5">
      <c r="A215" t="s">
        <v>540</v>
      </c>
      <c r="B215" t="s">
        <v>326</v>
      </c>
      <c r="C215" t="s">
        <v>395</v>
      </c>
      <c r="D215" t="s">
        <v>225</v>
      </c>
    </row>
    <row r="216" spans="1:5" ht="18.75">
      <c r="A216" s="269" t="s">
        <v>610</v>
      </c>
      <c r="B216" s="269"/>
      <c r="C216" s="269"/>
      <c r="D216" s="269"/>
      <c r="E216" s="269"/>
    </row>
    <row r="217" spans="1:5">
      <c r="A217" t="s">
        <v>630</v>
      </c>
      <c r="B217" t="s">
        <v>615</v>
      </c>
      <c r="C217" t="s">
        <v>215</v>
      </c>
      <c r="D217" t="s">
        <v>216</v>
      </c>
    </row>
    <row r="218" spans="1:5">
      <c r="A218" t="s">
        <v>631</v>
      </c>
      <c r="B218" t="s">
        <v>616</v>
      </c>
      <c r="C218" t="s">
        <v>364</v>
      </c>
      <c r="D218" t="s">
        <v>216</v>
      </c>
      <c r="E218" t="s">
        <v>569</v>
      </c>
    </row>
    <row r="219" spans="1:5">
      <c r="A219" t="s">
        <v>632</v>
      </c>
      <c r="B219" t="s">
        <v>617</v>
      </c>
      <c r="C219" t="s">
        <v>215</v>
      </c>
      <c r="D219" t="s">
        <v>216</v>
      </c>
    </row>
    <row r="220" spans="1:5">
      <c r="A220" t="s">
        <v>633</v>
      </c>
      <c r="B220" t="s">
        <v>618</v>
      </c>
      <c r="C220" t="s">
        <v>215</v>
      </c>
      <c r="D220" t="s">
        <v>216</v>
      </c>
    </row>
    <row r="221" spans="1:5">
      <c r="A221" t="s">
        <v>634</v>
      </c>
      <c r="B221" t="s">
        <v>619</v>
      </c>
      <c r="C221" t="s">
        <v>215</v>
      </c>
      <c r="D221" t="s">
        <v>216</v>
      </c>
    </row>
    <row r="222" spans="1:5">
      <c r="A222" t="s">
        <v>612</v>
      </c>
      <c r="B222" t="s">
        <v>620</v>
      </c>
      <c r="C222" t="s">
        <v>215</v>
      </c>
      <c r="D222" t="s">
        <v>216</v>
      </c>
    </row>
    <row r="223" spans="1:5">
      <c r="A223" t="s">
        <v>613</v>
      </c>
      <c r="B223" t="s">
        <v>621</v>
      </c>
      <c r="C223" t="s">
        <v>364</v>
      </c>
      <c r="D223" t="s">
        <v>216</v>
      </c>
      <c r="E223" t="s">
        <v>569</v>
      </c>
    </row>
    <row r="224" spans="1:5">
      <c r="A224" t="s">
        <v>635</v>
      </c>
      <c r="B224" t="s">
        <v>622</v>
      </c>
      <c r="C224" t="s">
        <v>215</v>
      </c>
      <c r="D224" t="s">
        <v>216</v>
      </c>
    </row>
    <row r="225" spans="1:5">
      <c r="A225" t="s">
        <v>614</v>
      </c>
      <c r="B225" t="s">
        <v>623</v>
      </c>
      <c r="C225" t="s">
        <v>215</v>
      </c>
      <c r="D225" t="s">
        <v>216</v>
      </c>
    </row>
    <row r="226" spans="1:5">
      <c r="A226" t="s">
        <v>636</v>
      </c>
      <c r="B226" t="s">
        <v>624</v>
      </c>
      <c r="C226" t="s">
        <v>215</v>
      </c>
      <c r="D226" t="s">
        <v>216</v>
      </c>
    </row>
    <row r="227" spans="1:5">
      <c r="A227" t="s">
        <v>637</v>
      </c>
      <c r="B227" t="s">
        <v>595</v>
      </c>
      <c r="C227" t="s">
        <v>247</v>
      </c>
      <c r="D227" t="s">
        <v>225</v>
      </c>
    </row>
    <row r="228" spans="1:5">
      <c r="A228" t="s">
        <v>638</v>
      </c>
      <c r="B228" t="s">
        <v>629</v>
      </c>
      <c r="C228" t="s">
        <v>247</v>
      </c>
      <c r="D228" t="s">
        <v>225</v>
      </c>
    </row>
    <row r="229" spans="1:5">
      <c r="A229" t="s">
        <v>639</v>
      </c>
      <c r="B229" t="s">
        <v>627</v>
      </c>
      <c r="C229" t="s">
        <v>247</v>
      </c>
      <c r="D229" t="s">
        <v>225</v>
      </c>
    </row>
    <row r="230" spans="1:5">
      <c r="A230" t="s">
        <v>640</v>
      </c>
      <c r="B230" t="s">
        <v>597</v>
      </c>
      <c r="C230" t="s">
        <v>229</v>
      </c>
      <c r="D230" t="s">
        <v>225</v>
      </c>
    </row>
    <row r="231" spans="1:5">
      <c r="A231" t="s">
        <v>641</v>
      </c>
      <c r="B231" t="s">
        <v>628</v>
      </c>
      <c r="C231" t="s">
        <v>229</v>
      </c>
      <c r="D231" t="s">
        <v>225</v>
      </c>
    </row>
    <row r="232" spans="1:5">
      <c r="A232" t="s">
        <v>642</v>
      </c>
      <c r="B232" t="s">
        <v>625</v>
      </c>
      <c r="C232" t="s">
        <v>224</v>
      </c>
      <c r="D232" t="s">
        <v>225</v>
      </c>
    </row>
    <row r="233" spans="1:5">
      <c r="A233" t="s">
        <v>626</v>
      </c>
      <c r="B233" t="s">
        <v>599</v>
      </c>
      <c r="C233" t="s">
        <v>229</v>
      </c>
      <c r="D233" t="s">
        <v>225</v>
      </c>
    </row>
    <row r="234" spans="1:5">
      <c r="A234" t="s">
        <v>646</v>
      </c>
      <c r="B234" t="s">
        <v>645</v>
      </c>
      <c r="C234" t="s">
        <v>229</v>
      </c>
      <c r="D234" t="s">
        <v>225</v>
      </c>
    </row>
    <row r="235" spans="1:5" ht="18.75">
      <c r="A235" s="269" t="s">
        <v>847</v>
      </c>
      <c r="B235" s="269"/>
      <c r="C235" s="269"/>
      <c r="D235" s="269"/>
      <c r="E235" s="269"/>
    </row>
    <row r="236" spans="1:5" ht="105">
      <c r="A236" t="s">
        <v>850</v>
      </c>
      <c r="B236" t="s">
        <v>848</v>
      </c>
      <c r="C236" t="s">
        <v>247</v>
      </c>
      <c r="D236" t="s">
        <v>225</v>
      </c>
      <c r="E236" s="343" t="s">
        <v>854</v>
      </c>
    </row>
    <row r="237" spans="1:5" ht="105">
      <c r="A237" t="s">
        <v>852</v>
      </c>
      <c r="B237" t="s">
        <v>849</v>
      </c>
      <c r="C237" t="s">
        <v>247</v>
      </c>
      <c r="D237" t="s">
        <v>225</v>
      </c>
      <c r="E237" s="343" t="s">
        <v>854</v>
      </c>
    </row>
    <row r="238" spans="1:5" ht="105">
      <c r="A238" t="s">
        <v>853</v>
      </c>
      <c r="B238" t="s">
        <v>851</v>
      </c>
      <c r="C238" t="s">
        <v>247</v>
      </c>
      <c r="D238" t="s">
        <v>225</v>
      </c>
      <c r="E238" s="343" t="s">
        <v>854</v>
      </c>
    </row>
  </sheetData>
  <autoFilter ref="A1:E238"/>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41" t="s">
        <v>122</v>
      </c>
      <c r="D9" s="522" t="s">
        <v>34</v>
      </c>
      <c r="E9" s="440" t="s">
        <v>121</v>
      </c>
      <c r="F9" s="440" t="s">
        <v>118</v>
      </c>
      <c r="G9" s="440" t="s">
        <v>1</v>
      </c>
      <c r="H9" s="440" t="s">
        <v>368</v>
      </c>
      <c r="I9" s="440" t="s">
        <v>3</v>
      </c>
      <c r="J9" s="440" t="s">
        <v>4</v>
      </c>
      <c r="K9" s="440" t="s">
        <v>5</v>
      </c>
      <c r="L9" s="440" t="s">
        <v>6</v>
      </c>
      <c r="M9" s="440" t="s">
        <v>7</v>
      </c>
      <c r="N9" s="440" t="s">
        <v>8</v>
      </c>
      <c r="O9" s="440"/>
      <c r="P9" s="440"/>
      <c r="Q9" s="440"/>
      <c r="R9" s="440" t="s">
        <v>9</v>
      </c>
      <c r="S9" s="522" t="s">
        <v>447</v>
      </c>
      <c r="T9" s="522" t="s">
        <v>116</v>
      </c>
      <c r="U9" s="440" t="s">
        <v>89</v>
      </c>
      <c r="V9" s="440" t="s">
        <v>12</v>
      </c>
      <c r="W9" s="440"/>
      <c r="X9" s="440" t="s">
        <v>14</v>
      </c>
      <c r="Y9" s="440" t="s">
        <v>441</v>
      </c>
    </row>
    <row r="10" spans="3:30" ht="31.5" customHeight="1">
      <c r="C10" s="542"/>
      <c r="D10" s="457"/>
      <c r="E10" s="440"/>
      <c r="F10" s="440"/>
      <c r="G10" s="440"/>
      <c r="H10" s="440"/>
      <c r="I10" s="440"/>
      <c r="J10" s="440"/>
      <c r="K10" s="440"/>
      <c r="L10" s="440"/>
      <c r="M10" s="440"/>
      <c r="N10" s="440" t="s">
        <v>15</v>
      </c>
      <c r="O10" s="440"/>
      <c r="P10" s="440"/>
      <c r="Q10" s="440" t="s">
        <v>16</v>
      </c>
      <c r="R10" s="440"/>
      <c r="S10" s="457"/>
      <c r="T10" s="457"/>
      <c r="U10" s="440"/>
      <c r="V10" s="440"/>
      <c r="W10" s="440"/>
      <c r="X10" s="440"/>
      <c r="Y10" s="440"/>
    </row>
    <row r="11" spans="3:30" ht="78.75" customHeight="1">
      <c r="C11" s="543"/>
      <c r="D11" s="439"/>
      <c r="E11" s="440"/>
      <c r="F11" s="440"/>
      <c r="G11" s="440"/>
      <c r="H11" s="440"/>
      <c r="I11" s="440"/>
      <c r="J11" s="440"/>
      <c r="K11" s="440"/>
      <c r="L11" s="440"/>
      <c r="M11" s="440"/>
      <c r="N11" s="27" t="s">
        <v>17</v>
      </c>
      <c r="O11" s="27" t="s">
        <v>18</v>
      </c>
      <c r="P11" s="27" t="s">
        <v>19</v>
      </c>
      <c r="Q11" s="440"/>
      <c r="R11" s="440"/>
      <c r="S11" s="439"/>
      <c r="T11" s="439"/>
      <c r="U11" s="440"/>
      <c r="V11" s="27" t="s">
        <v>20</v>
      </c>
      <c r="W11" s="27" t="s">
        <v>21</v>
      </c>
      <c r="X11" s="440"/>
      <c r="Y11" s="440"/>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oNCOWJx91uhbQ3DpQnqqkihY+88lYYOJ2nQveVg4EDBmAA/muoaQn7oCu2RVrG/TIpcfCj2t1iXNPsLHm4zGGw==" saltValue="Y7jgNJt9yD9264w13jswYw==" spinCount="100000" sheet="1" objects="1" scenarios="1"/>
  <mergeCells count="21">
    <mergeCell ref="V9:W10"/>
    <mergeCell ref="T9:T11"/>
    <mergeCell ref="M9:M11"/>
    <mergeCell ref="N9:Q9"/>
    <mergeCell ref="U9:U1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s>
  <dataValidations count="6">
    <dataValidation type="whole" operator="lessThanOrEqual" allowBlank="1" showInputMessage="1" showErrorMessage="1" sqref="X13:Y13">
      <formula1>L13</formula1>
    </dataValidation>
    <dataValidation type="whole" operator="lessThanOrEqual" allowBlank="1" showInputMessage="1" showErrorMessage="1" sqref="V13">
      <formula1>I13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R13:S13 I13:K13 N13:O13">
      <formula1>0</formula1>
    </dataValidation>
    <dataValidation type="whole" operator="greaterThan" allowBlank="1" showInputMessage="1" showErrorMessage="1" sqref="H13">
      <formula1>0</formula1>
    </dataValidation>
    <dataValidation type="list" allowBlank="1" showInputMessage="1" showErrorMessage="1" sqref="D13">
      <formula1>$AC$2:$AC$7</formula1>
    </dataValidation>
  </dataValidations>
  <hyperlinks>
    <hyperlink ref="G16" location="'Shareholding Pattern'!F54" display="Total"/>
    <hyperlink ref="F16" location="'Shareholding Pattern'!F75" display="Click here to go back"/>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22" t="s">
        <v>119</v>
      </c>
      <c r="E9" s="440" t="s">
        <v>118</v>
      </c>
      <c r="F9" s="440" t="s">
        <v>1</v>
      </c>
      <c r="G9" s="440" t="s">
        <v>368</v>
      </c>
      <c r="H9" s="440" t="s">
        <v>3</v>
      </c>
      <c r="I9" s="440" t="s">
        <v>4</v>
      </c>
      <c r="J9" s="440" t="s">
        <v>5</v>
      </c>
      <c r="K9" s="440" t="s">
        <v>6</v>
      </c>
      <c r="L9" s="440" t="s">
        <v>7</v>
      </c>
      <c r="M9" s="440" t="s">
        <v>8</v>
      </c>
      <c r="N9" s="440"/>
      <c r="O9" s="440"/>
      <c r="P9" s="440"/>
      <c r="Q9" s="440" t="s">
        <v>9</v>
      </c>
      <c r="R9" s="522" t="s">
        <v>447</v>
      </c>
      <c r="S9" s="522" t="s">
        <v>116</v>
      </c>
      <c r="T9" s="440" t="s">
        <v>89</v>
      </c>
      <c r="U9" s="440" t="s">
        <v>12</v>
      </c>
      <c r="V9" s="440"/>
      <c r="W9" s="440" t="s">
        <v>14</v>
      </c>
      <c r="X9" s="440" t="s">
        <v>441</v>
      </c>
    </row>
    <row r="10" spans="4:30" ht="31.5" customHeight="1">
      <c r="D10" s="457"/>
      <c r="E10" s="440"/>
      <c r="F10" s="440"/>
      <c r="G10" s="440"/>
      <c r="H10" s="440"/>
      <c r="I10" s="440"/>
      <c r="J10" s="440"/>
      <c r="K10" s="440"/>
      <c r="L10" s="440"/>
      <c r="M10" s="440" t="s">
        <v>15</v>
      </c>
      <c r="N10" s="440"/>
      <c r="O10" s="440"/>
      <c r="P10" s="440" t="s">
        <v>16</v>
      </c>
      <c r="Q10" s="440"/>
      <c r="R10" s="457"/>
      <c r="S10" s="457"/>
      <c r="T10" s="440"/>
      <c r="U10" s="440"/>
      <c r="V10" s="440"/>
      <c r="W10" s="440"/>
      <c r="X10" s="440"/>
    </row>
    <row r="11" spans="4:30" ht="45">
      <c r="D11" s="439"/>
      <c r="E11" s="440"/>
      <c r="F11" s="440"/>
      <c r="G11" s="440"/>
      <c r="H11" s="440"/>
      <c r="I11" s="440"/>
      <c r="J11" s="440"/>
      <c r="K11" s="440"/>
      <c r="L11" s="440"/>
      <c r="M11" s="27" t="s">
        <v>17</v>
      </c>
      <c r="N11" s="27" t="s">
        <v>18</v>
      </c>
      <c r="O11" s="27" t="s">
        <v>19</v>
      </c>
      <c r="P11" s="440"/>
      <c r="Q11" s="440"/>
      <c r="R11" s="439"/>
      <c r="S11" s="439"/>
      <c r="T11" s="440"/>
      <c r="U11" s="27" t="s">
        <v>20</v>
      </c>
      <c r="V11" s="27" t="s">
        <v>21</v>
      </c>
      <c r="W11" s="440"/>
      <c r="X11" s="440"/>
    </row>
    <row r="12" spans="4:30" ht="17.25" customHeight="1">
      <c r="D12" s="72" t="s">
        <v>334</v>
      </c>
      <c r="E12" s="60" t="s">
        <v>858</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GqzINP/2dl/tQ51YtgI9VRHQPPY6e2KKoZWIWEE/+eQAjCM2ERAzrlJhxqVQsTJrwLCxPl5S2bZCyB4lys6t0Q==" saltValue="AYLKoFvEQw4MWZY22LZl6w==" spinCount="100000" sheet="1" objects="1" scenarios="1"/>
  <mergeCells count="19">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 ref="H9:H11"/>
    <mergeCell ref="D9:D11"/>
    <mergeCell ref="I9:I11"/>
  </mergeCells>
  <dataValidations count="5">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F13">
      <formula1>10</formula1>
    </dataValidation>
    <dataValidation type="whole" operator="greaterThanOrEqual" allowBlank="1" showInputMessage="1" showErrorMessage="1" sqref="Q13:R13 H13:J13 M13:N13">
      <formula1>0</formula1>
    </dataValidation>
    <dataValidation type="whole" operator="greaterThan" allowBlank="1" showInputMessage="1" showErrorMessage="1" sqref="G13">
      <formula1>0</formula1>
    </dataValidation>
  </dataValidations>
  <hyperlinks>
    <hyperlink ref="F16" location="'Shareholding Pattern'!F55" display="Total"/>
    <hyperlink ref="E16" location="'Shareholding Pattern'!F76" display="Click here to go back"/>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45" t="s">
        <v>375</v>
      </c>
      <c r="F9" s="446"/>
      <c r="G9" s="446"/>
      <c r="H9" s="446"/>
      <c r="I9" s="447"/>
      <c r="J9" s="17"/>
    </row>
    <row r="10" spans="5:10">
      <c r="E10" s="522" t="s">
        <v>119</v>
      </c>
      <c r="F10" s="522" t="s">
        <v>126</v>
      </c>
      <c r="G10" s="522" t="s">
        <v>127</v>
      </c>
      <c r="H10" s="522" t="s">
        <v>325</v>
      </c>
      <c r="I10" s="522" t="s">
        <v>326</v>
      </c>
      <c r="J10" s="17"/>
    </row>
    <row r="11" spans="5:10">
      <c r="E11" s="544"/>
      <c r="F11" s="457"/>
      <c r="G11" s="457"/>
      <c r="H11" s="457"/>
      <c r="I11" s="457"/>
      <c r="J11" s="17"/>
    </row>
    <row r="12" spans="5:10">
      <c r="E12" s="545"/>
      <c r="F12" s="439"/>
      <c r="G12" s="439"/>
      <c r="H12" s="439"/>
      <c r="I12" s="439"/>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e3bPbSvtiSnzDFJBfRJQEJ4MI0pQb2iySiQcvwMXu9xVR5Hy7j2sjG3Ik3jasIcD6o/ing/wAnicwiH8j8Y9iw==" saltValue="63ub6fRv/dveCXknjK4qx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formula1>0</formula1>
    </dataValidation>
    <dataValidation type="whole" operator="greaterThanOrEqual" allowBlank="1" showInputMessage="1" showErrorMessage="1" sqref="F13">
      <formula1>0</formula1>
    </dataValidation>
  </dataValidations>
  <hyperlinks>
    <hyperlink ref="I14" location="'Shareholding Pattern'!F27" display="Back"/>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B1:B49"/>
  <sheetViews>
    <sheetView workbookViewId="0">
      <selection activeCell="I8" sqref="I8"/>
    </sheetView>
  </sheetViews>
  <sheetFormatPr defaultRowHeight="15"/>
  <sheetData>
    <row r="1" spans="2:2">
      <c r="B1" s="297"/>
    </row>
    <row r="2" spans="2:2">
      <c r="B2" s="297"/>
    </row>
    <row r="3" spans="2:2">
      <c r="B3" s="297"/>
    </row>
    <row r="4" spans="2:2">
      <c r="B4" s="297"/>
    </row>
    <row r="5" spans="2:2">
      <c r="B5" s="297"/>
    </row>
    <row r="6" spans="2:2">
      <c r="B6" s="297"/>
    </row>
    <row r="7" spans="2:2">
      <c r="B7" s="297"/>
    </row>
    <row r="8" spans="2:2">
      <c r="B8" s="297"/>
    </row>
    <row r="9" spans="2:2">
      <c r="B9" s="297"/>
    </row>
    <row r="10" spans="2:2">
      <c r="B10" s="297"/>
    </row>
    <row r="11" spans="2:2">
      <c r="B11" s="297"/>
    </row>
    <row r="12" spans="2:2">
      <c r="B12" s="297"/>
    </row>
    <row r="13" spans="2:2">
      <c r="B13" s="297"/>
    </row>
    <row r="14" spans="2:2">
      <c r="B14" s="297"/>
    </row>
    <row r="15" spans="2:2">
      <c r="B15" s="297"/>
    </row>
    <row r="16" spans="2:2">
      <c r="B16" s="297"/>
    </row>
    <row r="17" spans="2:2">
      <c r="B17" s="297"/>
    </row>
    <row r="18" spans="2:2">
      <c r="B18" s="297"/>
    </row>
    <row r="19" spans="2:2">
      <c r="B19" s="297"/>
    </row>
    <row r="20" spans="2:2">
      <c r="B20" s="297"/>
    </row>
    <row r="21" spans="2:2">
      <c r="B21" s="297"/>
    </row>
    <row r="22" spans="2:2">
      <c r="B22" s="297"/>
    </row>
    <row r="23" spans="2:2">
      <c r="B23" s="297"/>
    </row>
    <row r="24" spans="2:2">
      <c r="B24" s="297"/>
    </row>
    <row r="25" spans="2:2">
      <c r="B25" s="297"/>
    </row>
    <row r="26" spans="2:2">
      <c r="B26" s="297"/>
    </row>
    <row r="27" spans="2:2">
      <c r="B27" s="297"/>
    </row>
    <row r="28" spans="2:2">
      <c r="B28" s="297"/>
    </row>
    <row r="29" spans="2:2">
      <c r="B29" s="297"/>
    </row>
    <row r="30" spans="2:2">
      <c r="B30" s="297"/>
    </row>
    <row r="31" spans="2:2">
      <c r="B31" s="297"/>
    </row>
    <row r="32" spans="2:2">
      <c r="B32" s="297"/>
    </row>
    <row r="33" spans="2:2">
      <c r="B33" s="297"/>
    </row>
    <row r="34" spans="2:2">
      <c r="B34" s="297"/>
    </row>
    <row r="35" spans="2:2">
      <c r="B35" s="297"/>
    </row>
    <row r="36" spans="2:2">
      <c r="B36" s="297"/>
    </row>
    <row r="37" spans="2:2">
      <c r="B37" s="297"/>
    </row>
    <row r="38" spans="2:2">
      <c r="B38" s="297"/>
    </row>
    <row r="39" spans="2:2">
      <c r="B39" s="297"/>
    </row>
    <row r="40" spans="2:2">
      <c r="B40" s="297"/>
    </row>
    <row r="41" spans="2:2">
      <c r="B41" s="297"/>
    </row>
    <row r="42" spans="2:2">
      <c r="B42" s="297"/>
    </row>
    <row r="43" spans="2:2">
      <c r="B43" s="297"/>
    </row>
    <row r="44" spans="2:2">
      <c r="B44" s="297"/>
    </row>
    <row r="45" spans="2:2">
      <c r="B45" s="297"/>
    </row>
    <row r="46" spans="2:2">
      <c r="B46" s="297"/>
    </row>
    <row r="47" spans="2:2">
      <c r="B47" s="297"/>
    </row>
    <row r="48" spans="2:2">
      <c r="B48" s="297"/>
    </row>
    <row r="49" spans="2:2">
      <c r="B49" s="297"/>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48" t="s">
        <v>370</v>
      </c>
      <c r="E9" s="549"/>
      <c r="F9" s="549"/>
      <c r="G9" s="549"/>
      <c r="H9" s="550"/>
    </row>
    <row r="10" spans="4:9">
      <c r="D10" s="522" t="s">
        <v>119</v>
      </c>
      <c r="E10" s="522" t="s">
        <v>546</v>
      </c>
      <c r="F10" s="522" t="s">
        <v>128</v>
      </c>
      <c r="G10" s="522" t="s">
        <v>129</v>
      </c>
      <c r="H10" s="522" t="s">
        <v>130</v>
      </c>
    </row>
    <row r="11" spans="4:9">
      <c r="D11" s="546"/>
      <c r="E11" s="546"/>
      <c r="F11" s="457"/>
      <c r="G11" s="457"/>
      <c r="H11" s="457"/>
    </row>
    <row r="12" spans="4:9">
      <c r="D12" s="547"/>
      <c r="E12" s="547"/>
      <c r="F12" s="439"/>
      <c r="G12" s="439"/>
      <c r="H12" s="439"/>
    </row>
    <row r="13" spans="4:9" hidden="1">
      <c r="D13" s="270"/>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formula1>0</formula1>
    </dataValidation>
    <dataValidation type="decimal" operator="greaterThanOrEqual" allowBlank="1" showInputMessage="1" showErrorMessage="1" sqref="H13">
      <formula1>0</formula1>
    </dataValidation>
  </dataValidations>
  <hyperlinks>
    <hyperlink ref="H14" location="'Shareholding Pattern'!F72" display="Cick here to go back"/>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45" t="s">
        <v>371</v>
      </c>
      <c r="F9" s="446"/>
      <c r="G9" s="446"/>
      <c r="H9" s="446"/>
      <c r="I9" s="83"/>
    </row>
    <row r="10" spans="5:9">
      <c r="E10" s="522" t="s">
        <v>119</v>
      </c>
      <c r="F10" s="522" t="s">
        <v>126</v>
      </c>
      <c r="G10" s="522" t="s">
        <v>127</v>
      </c>
      <c r="H10" s="522" t="s">
        <v>131</v>
      </c>
      <c r="I10" s="551" t="s">
        <v>327</v>
      </c>
    </row>
    <row r="11" spans="5:9">
      <c r="E11" s="546"/>
      <c r="F11" s="457"/>
      <c r="G11" s="457"/>
      <c r="H11" s="457"/>
      <c r="I11" s="552"/>
    </row>
    <row r="12" spans="5:9">
      <c r="E12" s="547"/>
      <c r="F12" s="439"/>
      <c r="G12" s="439"/>
      <c r="H12" s="439"/>
      <c r="I12" s="553"/>
    </row>
    <row r="13" spans="5:9" hidden="1">
      <c r="E13" s="53"/>
      <c r="F13" s="13"/>
      <c r="G13" s="81"/>
      <c r="H13" s="81"/>
      <c r="I13" s="84"/>
    </row>
    <row r="14" spans="5:9" ht="24.75" customHeight="1">
      <c r="E14" s="2"/>
      <c r="F14" s="35"/>
      <c r="G14" s="35"/>
      <c r="H14" s="35"/>
      <c r="I14" s="208" t="s">
        <v>392</v>
      </c>
    </row>
  </sheetData>
  <sheetProtection algorithmName="SHA-512" hashValue="u9V2rtvEEg+aBDSYx/efJ/X5A2CNfWIa+ysH3GVBIL7Ja+np8cTMQ2mhOuppro14dk4d8JUUTsD09PIknqWGPg==" saltValue="x8zS/3Jf8PmYk0SK4JOOEA=="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formula1>0</formula1>
    </dataValidation>
  </dataValidations>
  <hyperlinks>
    <hyperlink ref="I14" location="'Shareholding Pattern'!F73" display="Click here to go back"/>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User</cp:lastModifiedBy>
  <cp:lastPrinted>2016-09-08T06:44:45Z</cp:lastPrinted>
  <dcterms:created xsi:type="dcterms:W3CDTF">2015-12-16T12:56:50Z</dcterms:created>
  <dcterms:modified xsi:type="dcterms:W3CDTF">2025-01-11T12:05:45Z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